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ETROPOLITANA\TALAGANTE\"/>
    </mc:Choice>
  </mc:AlternateContent>
  <bookViews>
    <workbookView xWindow="0" yWindow="0" windowWidth="28800" windowHeight="11775"/>
  </bookViews>
  <sheets>
    <sheet name="NOG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39" i="1" l="1"/>
  <c r="G38" i="1"/>
  <c r="G72" i="1" l="1"/>
  <c r="D102" i="1" l="1"/>
  <c r="G46" i="1"/>
  <c r="G47" i="1"/>
  <c r="G48" i="1"/>
  <c r="G49" i="1"/>
  <c r="G50" i="1"/>
  <c r="G52" i="1"/>
  <c r="G53" i="1"/>
  <c r="G54" i="1"/>
  <c r="G56" i="1"/>
  <c r="G57" i="1"/>
  <c r="G59" i="1"/>
  <c r="G60" i="1"/>
  <c r="G61" i="1"/>
  <c r="G63" i="1"/>
  <c r="G64" i="1"/>
  <c r="G65" i="1"/>
  <c r="G67" i="1"/>
  <c r="G45" i="1"/>
  <c r="G37" i="1"/>
  <c r="G22" i="1"/>
  <c r="G23" i="1"/>
  <c r="G24" i="1"/>
  <c r="G25" i="1"/>
  <c r="G26" i="1"/>
  <c r="G27" i="1"/>
  <c r="G21" i="1"/>
  <c r="G28" i="1" l="1"/>
  <c r="C92" i="1" s="1"/>
  <c r="G33" i="1"/>
  <c r="G73" i="1"/>
  <c r="C96" i="1" s="1"/>
  <c r="G78" i="1"/>
  <c r="G68" i="1" l="1"/>
  <c r="C95" i="1" s="1"/>
  <c r="G40" i="1"/>
  <c r="G75" i="1" l="1"/>
  <c r="G76" i="1" s="1"/>
  <c r="C94" i="1"/>
  <c r="G77" i="1" l="1"/>
  <c r="G79" i="1" s="1"/>
  <c r="C97" i="1"/>
  <c r="D103" i="1" l="1"/>
  <c r="E103" i="1"/>
  <c r="C103" i="1"/>
  <c r="C98" i="1"/>
  <c r="D97" i="1" s="1"/>
  <c r="D95" i="1" l="1"/>
  <c r="D92" i="1"/>
  <c r="D96" i="1"/>
  <c r="D94" i="1"/>
  <c r="D98" i="1" l="1"/>
</calcChain>
</file>

<file path=xl/sharedStrings.xml><?xml version="1.0" encoding="utf-8"?>
<sst xmlns="http://schemas.openxmlformats.org/spreadsheetml/2006/main" count="201" uniqueCount="129">
  <si>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</si>
  <si>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</si>
  <si>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</si>
  <si>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</si>
  <si>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</si>
  <si>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</si>
  <si>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</si>
  <si>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</si>
  <si>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</si>
  <si>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</si>
  <si>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</si>
  <si>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</si>
  <si>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</si>
  <si>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</si>
  <si>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</si>
  <si>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</si>
  <si>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</si>
  <si>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</si>
  <si>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</si>
  <si>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</si>
  <si>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</si>
  <si>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</si>
  <si>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</si>
  <si>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</si>
  <si>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</si>
  <si>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</si>
  <si>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</si>
  <si>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</si>
  <si>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</si>
  <si>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</si>
  <si>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</si>
  <si>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</si>
  <si>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</si>
  <si>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</si>
  <si>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</si>
  <si>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</si>
  <si>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</si>
  <si>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</si>
  <si>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</si>
  <si>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</si>
  <si>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</si>
  <si>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</si>
  <si>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</si>
  <si>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</si>
  <si>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</si>
  <si>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</si>
  <si>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</si>
  <si>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</si>
  <si>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</si>
  <si>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</si>
  <si>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</si>
  <si>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</si>
  <si>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</si>
  <si>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</si>
  <si>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</si>
  <si>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</si>
  <si>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</si>
  <si>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</si>
  <si>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</si>
  <si>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NOGAL</t>
  </si>
  <si>
    <t>CHANDLER</t>
  </si>
  <si>
    <t>MEDIO</t>
  </si>
  <si>
    <t>METROPOLITANA</t>
  </si>
  <si>
    <t>TALAGANTE</t>
  </si>
  <si>
    <t>Feb- Abril</t>
  </si>
  <si>
    <t>MERCADO INTERNO</t>
  </si>
  <si>
    <t>Mar-Abr</t>
  </si>
  <si>
    <t>SEQUIA</t>
  </si>
  <si>
    <t>RENDIMIENTO (kg/Há.)</t>
  </si>
  <si>
    <t>PRECIO ESPERADO ($/kg)</t>
  </si>
  <si>
    <t xml:space="preserve">Riego </t>
  </si>
  <si>
    <t>Primavera-verano</t>
  </si>
  <si>
    <t>Poda y aplicación de fungicida en cortes</t>
  </si>
  <si>
    <t>Otoño</t>
  </si>
  <si>
    <t>Fertirrigación</t>
  </si>
  <si>
    <t>Aplicación de pesticidas</t>
  </si>
  <si>
    <t>Otoño-Invierno-Primavera-Verano</t>
  </si>
  <si>
    <t>Labores de cosecha</t>
  </si>
  <si>
    <t>Verano-Otoño</t>
  </si>
  <si>
    <t>Secado de frutos</t>
  </si>
  <si>
    <t>Muestreo para análisis de hoja</t>
  </si>
  <si>
    <t>Verano</t>
  </si>
  <si>
    <t xml:space="preserve"> </t>
  </si>
  <si>
    <t xml:space="preserve">Rastreaje </t>
  </si>
  <si>
    <t>Acarreo</t>
  </si>
  <si>
    <t>Urea</t>
  </si>
  <si>
    <t>Nitrato potasico</t>
  </si>
  <si>
    <t>nitrato de magnesio</t>
  </si>
  <si>
    <t>Acido fosforico</t>
  </si>
  <si>
    <t>Sep-Abr</t>
  </si>
  <si>
    <t>Fosfimax 40 20</t>
  </si>
  <si>
    <t>Oct-Dic</t>
  </si>
  <si>
    <t>Retain (aborto floral)</t>
  </si>
  <si>
    <t>FUNGICIDA</t>
  </si>
  <si>
    <t>Oxicloruro de cobre</t>
  </si>
  <si>
    <t>Ago-Sep</t>
  </si>
  <si>
    <t>Podexal Ultra</t>
  </si>
  <si>
    <t>Streptoplus</t>
  </si>
  <si>
    <t>Oct-Nov</t>
  </si>
  <si>
    <t>HERBICIDA</t>
  </si>
  <si>
    <t>Oct-Feb</t>
  </si>
  <si>
    <t>Farmon</t>
  </si>
  <si>
    <t>Ago-Dic</t>
  </si>
  <si>
    <t>ACARICIDA</t>
  </si>
  <si>
    <t>Winspray Miscible</t>
  </si>
  <si>
    <t>Jul-Ago</t>
  </si>
  <si>
    <t>Ene-Feb</t>
  </si>
  <si>
    <t>Oct-Ene</t>
  </si>
  <si>
    <t>INSECTICIDA</t>
  </si>
  <si>
    <t>Lorsban 4E</t>
  </si>
  <si>
    <t>Karate Zeon</t>
  </si>
  <si>
    <t>Diazinon 40wp</t>
  </si>
  <si>
    <t>Sep-Oct</t>
  </si>
  <si>
    <t>Ethrel</t>
  </si>
  <si>
    <t>Lt</t>
  </si>
  <si>
    <t>Análisis foliar para Nogal</t>
  </si>
  <si>
    <t xml:space="preserve">Unidad </t>
  </si>
  <si>
    <t>Rendimiento (kg/hà)</t>
  </si>
  <si>
    <t>Costo unitario ($/kg) (*)</t>
  </si>
  <si>
    <t>ESCENARIOS COSTO UNITARIO  ($/kg)</t>
  </si>
  <si>
    <t>Oct</t>
  </si>
  <si>
    <t>May</t>
  </si>
  <si>
    <t>Feb</t>
  </si>
  <si>
    <t>Riperfull</t>
  </si>
  <si>
    <t>Triplex 600 SC</t>
  </si>
  <si>
    <t>Intrepid 240 SC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</si>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</sst>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21"/>
    <xf numFmtId="164" fontId="8" fillId="0" borderId="0" applyFont="0" applyFill="0" applyBorder="0" applyAlignment="0" applyProtection="0"/>
  </cellStyleXfs>
  <cellXfs count="201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wrapText="1"/>
    </xf>
    <xf numFmtId="167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55" xfId="0" applyNumberFormat="1" applyFont="1" applyFill="1" applyBorder="1" applyAlignment="1">
      <alignment horizontal="center" wrapText="1"/>
    </xf>
    <xf numFmtId="167" fontId="1" fillId="0" borderId="21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wrapText="1"/>
    </xf>
    <xf numFmtId="49" fontId="1" fillId="0" borderId="21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/>
    </xf>
    <xf numFmtId="3" fontId="2" fillId="3" borderId="68" xfId="0" applyNumberFormat="1" applyFont="1" applyFill="1" applyBorder="1" applyAlignment="1">
      <alignment horizontal="center" vertical="center"/>
    </xf>
    <xf numFmtId="3" fontId="1" fillId="2" borderId="69" xfId="0" applyNumberFormat="1" applyFont="1" applyFill="1" applyBorder="1" applyAlignment="1">
      <alignment horizontal="center" wrapText="1"/>
    </xf>
    <xf numFmtId="3" fontId="1" fillId="2" borderId="70" xfId="0" applyNumberFormat="1" applyFont="1" applyFill="1" applyBorder="1" applyAlignment="1">
      <alignment horizontal="center" wrapText="1"/>
    </xf>
    <xf numFmtId="3" fontId="1" fillId="2" borderId="71" xfId="0" applyNumberFormat="1" applyFont="1" applyFill="1" applyBorder="1" applyAlignment="1">
      <alignment horizontal="center" wrapText="1"/>
    </xf>
    <xf numFmtId="49" fontId="1" fillId="2" borderId="67" xfId="0" applyNumberFormat="1" applyFont="1" applyFill="1" applyBorder="1" applyAlignment="1">
      <alignment horizontal="right" vertical="center" wrapText="1"/>
    </xf>
    <xf numFmtId="3" fontId="1" fillId="2" borderId="68" xfId="0" applyNumberFormat="1" applyFont="1" applyFill="1" applyBorder="1" applyAlignment="1">
      <alignment horizontal="right" wrapText="1"/>
    </xf>
    <xf numFmtId="167" fontId="1" fillId="2" borderId="58" xfId="0" applyNumberFormat="1" applyFont="1" applyFill="1" applyBorder="1" applyAlignment="1">
      <alignment horizontal="right"/>
    </xf>
    <xf numFmtId="49" fontId="1" fillId="2" borderId="58" xfId="0" applyNumberFormat="1" applyFont="1" applyFill="1" applyBorder="1" applyAlignment="1">
      <alignment wrapText="1"/>
    </xf>
    <xf numFmtId="49" fontId="1" fillId="2" borderId="58" xfId="0" applyNumberFormat="1" applyFont="1" applyFill="1" applyBorder="1" applyAlignment="1">
      <alignment horizontal="center" wrapText="1"/>
    </xf>
    <xf numFmtId="0" fontId="1" fillId="2" borderId="58" xfId="0" applyNumberFormat="1" applyFont="1" applyFill="1" applyBorder="1" applyAlignment="1">
      <alignment horizontal="center" wrapText="1"/>
    </xf>
    <xf numFmtId="3" fontId="1" fillId="2" borderId="58" xfId="0" applyNumberFormat="1" applyFont="1" applyFill="1" applyBorder="1" applyAlignment="1">
      <alignment horizontal="center" wrapText="1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49" fontId="3" fillId="2" borderId="72" xfId="0" applyNumberFormat="1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/>
    <xf numFmtId="49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6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7" fillId="0" borderId="64" xfId="0" applyNumberFormat="1" applyFont="1" applyFill="1" applyBorder="1" applyAlignment="1"/>
    <xf numFmtId="49" fontId="6" fillId="0" borderId="66" xfId="0" applyNumberFormat="1" applyFont="1" applyFill="1" applyBorder="1" applyAlignment="1"/>
    <xf numFmtId="49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3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49" fontId="10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11" fillId="0" borderId="57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2" borderId="10" xfId="0" applyFont="1" applyFill="1" applyBorder="1" applyAlignment="1"/>
    <xf numFmtId="0" fontId="12" fillId="0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3" borderId="67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>
      <alignment horizontal="center"/>
    </xf>
    <xf numFmtId="49" fontId="10" fillId="5" borderId="59" xfId="0" applyNumberFormat="1" applyFont="1" applyFill="1" applyBorder="1" applyAlignment="1">
      <alignment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49" fontId="10" fillId="3" borderId="58" xfId="0" applyNumberFormat="1" applyFont="1" applyFill="1" applyBorder="1" applyAlignment="1">
      <alignment horizontal="center" vertical="center"/>
    </xf>
    <xf numFmtId="49" fontId="10" fillId="3" borderId="5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vertical="center"/>
    </xf>
    <xf numFmtId="0" fontId="1" fillId="2" borderId="58" xfId="0" applyFont="1" applyFill="1" applyBorder="1" applyAlignment="1">
      <alignment horizontal="center" vertical="center"/>
    </xf>
    <xf numFmtId="3" fontId="1" fillId="2" borderId="58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/>
    <xf numFmtId="0" fontId="1" fillId="2" borderId="63" xfId="0" applyFont="1" applyFill="1" applyBorder="1" applyAlignment="1"/>
    <xf numFmtId="0" fontId="1" fillId="2" borderId="63" xfId="0" applyFont="1" applyFill="1" applyBorder="1" applyAlignment="1">
      <alignment horizontal="center"/>
    </xf>
    <xf numFmtId="3" fontId="1" fillId="2" borderId="63" xfId="0" applyNumberFormat="1" applyFont="1" applyFill="1" applyBorder="1" applyAlignment="1">
      <alignment horizontal="center"/>
    </xf>
    <xf numFmtId="0" fontId="5" fillId="0" borderId="23" xfId="0" applyFont="1" applyFill="1" applyBorder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0" fontId="1" fillId="0" borderId="23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3" fontId="6" fillId="0" borderId="55" xfId="0" applyNumberFormat="1" applyFont="1" applyFill="1" applyBorder="1" applyAlignment="1">
      <alignment horizontal="center"/>
    </xf>
    <xf numFmtId="49" fontId="2" fillId="3" borderId="30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49" fontId="10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0" fontId="1" fillId="2" borderId="24" xfId="0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10" fillId="5" borderId="26" xfId="0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49" fontId="10" fillId="3" borderId="28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165" fontId="10" fillId="3" borderId="29" xfId="0" applyNumberFormat="1" applyFont="1" applyFill="1" applyBorder="1" applyAlignment="1">
      <alignment horizontal="center" vertical="center"/>
    </xf>
    <xf numFmtId="49" fontId="10" fillId="5" borderId="28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165" fontId="10" fillId="5" borderId="29" xfId="0" applyNumberFormat="1" applyFont="1" applyFill="1" applyBorder="1" applyAlignment="1">
      <alignment horizontal="center" vertical="center"/>
    </xf>
    <xf numFmtId="49" fontId="10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10" fillId="5" borderId="31" xfId="0" applyFont="1" applyFill="1" applyBorder="1" applyAlignment="1">
      <alignment horizontal="center" vertical="center"/>
    </xf>
    <xf numFmtId="165" fontId="10" fillId="6" borderId="3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165" fontId="10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9" borderId="42" xfId="0" applyFont="1" applyFill="1" applyBorder="1" applyAlignment="1"/>
    <xf numFmtId="0" fontId="1" fillId="7" borderId="21" xfId="0" applyFont="1" applyFill="1" applyBorder="1" applyAlignment="1">
      <alignment horizontal="center"/>
    </xf>
    <xf numFmtId="49" fontId="3" fillId="8" borderId="33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horizontal="center" vertical="center"/>
    </xf>
    <xf numFmtId="49" fontId="3" fillId="8" borderId="37" xfId="0" applyNumberFormat="1" applyFont="1" applyFill="1" applyBorder="1" applyAlignment="1">
      <alignment vertical="center"/>
    </xf>
    <xf numFmtId="166" fontId="3" fillId="8" borderId="38" xfId="0" applyNumberFormat="1" applyFont="1" applyFill="1" applyBorder="1" applyAlignment="1">
      <alignment vertical="center"/>
    </xf>
    <xf numFmtId="9" fontId="3" fillId="8" borderId="39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0" fillId="7" borderId="20" xfId="0" applyFont="1" applyFill="1" applyBorder="1" applyAlignment="1">
      <alignment horizontal="center" vertical="center"/>
    </xf>
    <xf numFmtId="49" fontId="3" fillId="8" borderId="51" xfId="0" applyNumberFormat="1" applyFont="1" applyFill="1" applyBorder="1" applyAlignment="1">
      <alignment vertical="center"/>
    </xf>
    <xf numFmtId="3" fontId="3" fillId="8" borderId="52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6" fontId="3" fillId="8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/>
    <xf numFmtId="164" fontId="1" fillId="0" borderId="0" xfId="2" applyFont="1" applyAlignment="1"/>
    <xf numFmtId="49" fontId="2" fillId="3" borderId="6" xfId="0" applyNumberFormat="1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/>
    </xf>
    <xf numFmtId="49" fontId="14" fillId="9" borderId="53" xfId="0" applyNumberFormat="1" applyFont="1" applyFill="1" applyBorder="1" applyAlignment="1">
      <alignment horizontal="center" vertical="center"/>
    </xf>
    <xf numFmtId="49" fontId="14" fillId="9" borderId="49" xfId="0" applyNumberFormat="1" applyFont="1" applyFill="1" applyBorder="1" applyAlignment="1">
      <alignment horizontal="center" vertical="center"/>
    </xf>
    <xf numFmtId="49" fontId="14" fillId="9" borderId="54" xfId="0" applyNumberFormat="1" applyFont="1" applyFill="1" applyBorder="1" applyAlignment="1">
      <alignment horizontal="center" vertical="center"/>
    </xf>
    <xf numFmtId="49" fontId="14" fillId="9" borderId="40" xfId="0" applyNumberFormat="1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305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4"/>
  <sheetViews>
    <sheetView showGridLines="0" tabSelected="1" workbookViewId="0">
      <selection activeCell="J4" sqref="J4"/>
    </sheetView>
  </sheetViews>
  <sheetFormatPr baseColWidth="10" defaultColWidth="10.85546875" defaultRowHeight="11.25" customHeight="1" x14ac:dyDescent="0.25"/>
  <cols>
    <col min="1" max="1" width="4.42578125" style="57" customWidth="1"/>
    <col min="2" max="2" width="23.28515625" style="57" customWidth="1"/>
    <col min="3" max="3" width="14.140625" style="57" customWidth="1"/>
    <col min="4" max="4" width="12.28515625" style="57" customWidth="1"/>
    <col min="5" max="5" width="18.85546875" style="179" customWidth="1"/>
    <col min="6" max="6" width="11" style="179" customWidth="1"/>
    <col min="7" max="7" width="14.85546875" style="179" customWidth="1"/>
    <col min="8" max="8" width="5.28515625" style="180" customWidth="1"/>
    <col min="9" max="246" width="10.85546875" style="57" customWidth="1"/>
    <col min="247" max="16384" width="10.85546875" style="58"/>
  </cols>
  <sheetData>
    <row r="1" spans="1:9" ht="15" customHeight="1" x14ac:dyDescent="0.25">
      <c r="A1" s="54"/>
      <c r="B1" s="54"/>
      <c r="C1" s="54"/>
      <c r="D1" s="54"/>
      <c r="E1" s="55"/>
      <c r="F1" s="55"/>
      <c r="G1" s="55"/>
      <c r="H1" s="56"/>
    </row>
    <row r="2" spans="1:9" ht="15" customHeight="1" x14ac:dyDescent="0.25">
      <c r="A2" s="54"/>
      <c r="B2" s="54"/>
      <c r="C2" s="54"/>
      <c r="D2" s="54"/>
      <c r="E2" s="55"/>
      <c r="F2" s="55"/>
      <c r="G2" s="55"/>
      <c r="H2" s="56"/>
    </row>
    <row r="3" spans="1:9" ht="15" customHeight="1" x14ac:dyDescent="0.25">
      <c r="A3" s="54"/>
      <c r="B3" s="54"/>
      <c r="C3" s="54"/>
      <c r="D3" s="54"/>
      <c r="E3" s="55"/>
      <c r="F3" s="55"/>
      <c r="G3" s="55"/>
      <c r="H3" s="56"/>
    </row>
    <row r="4" spans="1:9" ht="15" customHeight="1" x14ac:dyDescent="0.25">
      <c r="A4" s="54"/>
      <c r="B4" s="54"/>
      <c r="C4" s="54"/>
      <c r="D4" s="54"/>
      <c r="E4" s="55"/>
      <c r="F4" s="55"/>
      <c r="G4" s="59"/>
      <c r="H4" s="56"/>
    </row>
    <row r="5" spans="1:9" ht="15" customHeight="1" x14ac:dyDescent="0.25">
      <c r="A5" s="54"/>
      <c r="B5" s="54"/>
      <c r="C5" s="54"/>
      <c r="D5" s="54"/>
      <c r="E5" s="55"/>
      <c r="F5" s="55"/>
      <c r="G5" s="55"/>
      <c r="H5" s="56"/>
    </row>
    <row r="6" spans="1:9" ht="15" customHeight="1" x14ac:dyDescent="0.25">
      <c r="A6" s="54"/>
      <c r="B6" s="54"/>
      <c r="C6" s="54"/>
      <c r="D6" s="54"/>
      <c r="E6" s="55"/>
      <c r="F6" s="55"/>
      <c r="G6" s="55"/>
      <c r="H6" s="56"/>
    </row>
    <row r="7" spans="1:9" ht="15" customHeight="1" x14ac:dyDescent="0.25">
      <c r="A7" s="54"/>
      <c r="B7" s="54"/>
      <c r="C7" s="54"/>
      <c r="D7" s="54"/>
      <c r="E7" s="55"/>
      <c r="F7" s="55"/>
      <c r="G7" s="55"/>
      <c r="H7" s="56"/>
    </row>
    <row r="8" spans="1:9" ht="15" customHeight="1" x14ac:dyDescent="0.25">
      <c r="A8" s="54"/>
      <c r="B8" s="60"/>
      <c r="C8" s="61"/>
      <c r="D8" s="54"/>
      <c r="E8" s="62"/>
      <c r="F8" s="62"/>
      <c r="G8" s="62"/>
      <c r="H8" s="56"/>
    </row>
    <row r="9" spans="1:9" ht="12" customHeight="1" x14ac:dyDescent="0.25">
      <c r="A9" s="63"/>
      <c r="B9" s="64" t="s">
        <v>0</v>
      </c>
      <c r="C9" s="11" t="s">
        <v>59</v>
      </c>
      <c r="D9" s="65"/>
      <c r="E9" s="183" t="s">
        <v>68</v>
      </c>
      <c r="F9" s="184"/>
      <c r="G9" s="10">
        <v>3500</v>
      </c>
      <c r="H9" s="14"/>
    </row>
    <row r="10" spans="1:9" ht="14.25" customHeight="1" x14ac:dyDescent="0.25">
      <c r="A10" s="63"/>
      <c r="B10" s="1" t="s">
        <v>1</v>
      </c>
      <c r="C10" s="12" t="s">
        <v>60</v>
      </c>
      <c r="D10" s="65"/>
      <c r="E10" s="199" t="s">
        <v>2</v>
      </c>
      <c r="F10" s="200"/>
      <c r="G10" s="27" t="s">
        <v>64</v>
      </c>
      <c r="H10" s="15"/>
    </row>
    <row r="11" spans="1:9" ht="18" customHeight="1" x14ac:dyDescent="0.25">
      <c r="A11" s="63"/>
      <c r="B11" s="1" t="s">
        <v>3</v>
      </c>
      <c r="C11" s="12" t="s">
        <v>61</v>
      </c>
      <c r="D11" s="65"/>
      <c r="E11" s="185" t="s">
        <v>69</v>
      </c>
      <c r="F11" s="198"/>
      <c r="G11" s="29">
        <v>5500</v>
      </c>
      <c r="H11" s="14"/>
      <c r="I11" s="181"/>
    </row>
    <row r="12" spans="1:9" ht="11.25" customHeight="1" x14ac:dyDescent="0.25">
      <c r="A12" s="63"/>
      <c r="B12" s="1" t="s">
        <v>4</v>
      </c>
      <c r="C12" s="9" t="s">
        <v>62</v>
      </c>
      <c r="D12" s="65"/>
      <c r="E12" s="191" t="s">
        <v>5</v>
      </c>
      <c r="F12" s="192"/>
      <c r="G12" s="28">
        <f>G9*G11</f>
        <v>19250000</v>
      </c>
      <c r="H12" s="16"/>
    </row>
    <row r="13" spans="1:9" ht="11.25" customHeight="1" x14ac:dyDescent="0.25">
      <c r="A13" s="63"/>
      <c r="B13" s="1" t="s">
        <v>6</v>
      </c>
      <c r="C13" s="11" t="s">
        <v>63</v>
      </c>
      <c r="D13" s="65"/>
      <c r="E13" s="185" t="s">
        <v>7</v>
      </c>
      <c r="F13" s="186"/>
      <c r="G13" s="11" t="s">
        <v>65</v>
      </c>
      <c r="H13" s="17"/>
    </row>
    <row r="14" spans="1:9" ht="13.5" customHeight="1" x14ac:dyDescent="0.25">
      <c r="A14" s="63"/>
      <c r="B14" s="1" t="s">
        <v>8</v>
      </c>
      <c r="C14" s="11" t="s">
        <v>63</v>
      </c>
      <c r="D14" s="65"/>
      <c r="E14" s="185" t="s">
        <v>9</v>
      </c>
      <c r="F14" s="186"/>
      <c r="G14" s="11" t="s">
        <v>66</v>
      </c>
      <c r="H14" s="17"/>
    </row>
    <row r="15" spans="1:9" ht="17.25" customHeight="1" x14ac:dyDescent="0.25">
      <c r="A15" s="63"/>
      <c r="B15" s="1" t="s">
        <v>10</v>
      </c>
      <c r="C15" s="66" t="s">
        <v>128</v>
      </c>
      <c r="D15" s="65"/>
      <c r="E15" s="187" t="s">
        <v>11</v>
      </c>
      <c r="F15" s="188"/>
      <c r="G15" s="9" t="s">
        <v>67</v>
      </c>
      <c r="H15" s="18"/>
    </row>
    <row r="16" spans="1:9" ht="12" customHeight="1" x14ac:dyDescent="0.25">
      <c r="A16" s="54"/>
      <c r="B16" s="67"/>
      <c r="C16" s="68"/>
      <c r="D16" s="61"/>
      <c r="E16" s="69"/>
      <c r="F16" s="69"/>
      <c r="G16" s="70"/>
      <c r="H16" s="71"/>
    </row>
    <row r="17" spans="1:8" ht="12" customHeight="1" x14ac:dyDescent="0.25">
      <c r="A17" s="72"/>
      <c r="B17" s="189" t="s">
        <v>12</v>
      </c>
      <c r="C17" s="190"/>
      <c r="D17" s="190"/>
      <c r="E17" s="190"/>
      <c r="F17" s="190"/>
      <c r="G17" s="190"/>
      <c r="H17" s="73"/>
    </row>
    <row r="18" spans="1:8" ht="12" customHeight="1" x14ac:dyDescent="0.25">
      <c r="A18" s="54"/>
      <c r="B18" s="74"/>
      <c r="C18" s="75"/>
      <c r="D18" s="75"/>
      <c r="E18" s="76"/>
      <c r="F18" s="76"/>
      <c r="G18" s="76"/>
      <c r="H18" s="56"/>
    </row>
    <row r="19" spans="1:8" ht="12" customHeight="1" x14ac:dyDescent="0.25">
      <c r="A19" s="63"/>
      <c r="B19" s="77" t="s">
        <v>13</v>
      </c>
      <c r="C19" s="78"/>
      <c r="D19" s="79"/>
      <c r="E19" s="80"/>
      <c r="F19" s="80"/>
      <c r="G19" s="80"/>
      <c r="H19" s="81"/>
    </row>
    <row r="20" spans="1:8" ht="24" customHeight="1" x14ac:dyDescent="0.25">
      <c r="A20" s="72"/>
      <c r="B20" s="82" t="s">
        <v>14</v>
      </c>
      <c r="C20" s="82" t="s">
        <v>15</v>
      </c>
      <c r="D20" s="82" t="s">
        <v>16</v>
      </c>
      <c r="E20" s="82" t="s">
        <v>17</v>
      </c>
      <c r="F20" s="82" t="s">
        <v>18</v>
      </c>
      <c r="G20" s="83" t="s">
        <v>19</v>
      </c>
      <c r="H20" s="84"/>
    </row>
    <row r="21" spans="1:8" ht="12.75" customHeight="1" x14ac:dyDescent="0.25">
      <c r="A21" s="72" t="s">
        <v>82</v>
      </c>
      <c r="B21" s="6" t="s">
        <v>70</v>
      </c>
      <c r="C21" s="2" t="s">
        <v>20</v>
      </c>
      <c r="D21" s="7">
        <v>10</v>
      </c>
      <c r="E21" s="2" t="s">
        <v>71</v>
      </c>
      <c r="F21" s="13">
        <v>30000</v>
      </c>
      <c r="G21" s="24">
        <f>D21*F21</f>
        <v>300000</v>
      </c>
      <c r="H21" s="19"/>
    </row>
    <row r="22" spans="1:8" ht="12.75" customHeight="1" x14ac:dyDescent="0.25">
      <c r="A22" s="72"/>
      <c r="B22" s="6" t="s">
        <v>72</v>
      </c>
      <c r="C22" s="2" t="s">
        <v>20</v>
      </c>
      <c r="D22" s="7">
        <v>4</v>
      </c>
      <c r="E22" s="2" t="s">
        <v>73</v>
      </c>
      <c r="F22" s="13">
        <v>30000</v>
      </c>
      <c r="G22" s="25">
        <f t="shared" ref="G22:G27" si="0">D22*F22</f>
        <v>120000</v>
      </c>
      <c r="H22" s="19"/>
    </row>
    <row r="23" spans="1:8" ht="12.75" customHeight="1" x14ac:dyDescent="0.25">
      <c r="A23" s="72"/>
      <c r="B23" s="6" t="s">
        <v>74</v>
      </c>
      <c r="C23" s="2" t="s">
        <v>20</v>
      </c>
      <c r="D23" s="7">
        <v>1</v>
      </c>
      <c r="E23" s="2" t="s">
        <v>71</v>
      </c>
      <c r="F23" s="13">
        <v>30000</v>
      </c>
      <c r="G23" s="25">
        <f t="shared" si="0"/>
        <v>30000</v>
      </c>
      <c r="H23" s="19"/>
    </row>
    <row r="24" spans="1:8" ht="12.75" customHeight="1" x14ac:dyDescent="0.25">
      <c r="A24" s="72"/>
      <c r="B24" s="6" t="s">
        <v>75</v>
      </c>
      <c r="C24" s="2" t="s">
        <v>20</v>
      </c>
      <c r="D24" s="7">
        <v>8</v>
      </c>
      <c r="E24" s="2" t="s">
        <v>76</v>
      </c>
      <c r="F24" s="13">
        <v>30000</v>
      </c>
      <c r="G24" s="25">
        <f t="shared" si="0"/>
        <v>240000</v>
      </c>
      <c r="H24" s="19"/>
    </row>
    <row r="25" spans="1:8" ht="12.75" customHeight="1" x14ac:dyDescent="0.25">
      <c r="A25" s="72"/>
      <c r="B25" s="6" t="s">
        <v>77</v>
      </c>
      <c r="C25" s="2" t="s">
        <v>20</v>
      </c>
      <c r="D25" s="7">
        <v>20</v>
      </c>
      <c r="E25" s="2" t="s">
        <v>78</v>
      </c>
      <c r="F25" s="13">
        <v>30000</v>
      </c>
      <c r="G25" s="25">
        <f t="shared" si="0"/>
        <v>600000</v>
      </c>
      <c r="H25" s="19"/>
    </row>
    <row r="26" spans="1:8" ht="12" customHeight="1" x14ac:dyDescent="0.25">
      <c r="A26" s="72"/>
      <c r="B26" s="6" t="s">
        <v>79</v>
      </c>
      <c r="C26" s="2" t="s">
        <v>20</v>
      </c>
      <c r="D26" s="7">
        <v>20</v>
      </c>
      <c r="E26" s="2" t="s">
        <v>78</v>
      </c>
      <c r="F26" s="13">
        <v>30000</v>
      </c>
      <c r="G26" s="25">
        <f t="shared" si="0"/>
        <v>600000</v>
      </c>
      <c r="H26" s="19"/>
    </row>
    <row r="27" spans="1:8" ht="14.25" customHeight="1" x14ac:dyDescent="0.25">
      <c r="A27" s="72"/>
      <c r="B27" s="6" t="s">
        <v>80</v>
      </c>
      <c r="C27" s="2" t="s">
        <v>20</v>
      </c>
      <c r="D27" s="7">
        <v>0.1</v>
      </c>
      <c r="E27" s="2" t="s">
        <v>81</v>
      </c>
      <c r="F27" s="13">
        <v>30000</v>
      </c>
      <c r="G27" s="26">
        <f t="shared" si="0"/>
        <v>3000</v>
      </c>
      <c r="H27" s="19"/>
    </row>
    <row r="28" spans="1:8" ht="12.75" customHeight="1" x14ac:dyDescent="0.25">
      <c r="A28" s="72"/>
      <c r="B28" s="3" t="s">
        <v>21</v>
      </c>
      <c r="C28" s="4"/>
      <c r="D28" s="4"/>
      <c r="E28" s="4"/>
      <c r="F28" s="4"/>
      <c r="G28" s="23">
        <f>SUM(G21:G27)</f>
        <v>1893000</v>
      </c>
      <c r="H28" s="20"/>
    </row>
    <row r="29" spans="1:8" ht="12" customHeight="1" x14ac:dyDescent="0.25">
      <c r="A29" s="54"/>
      <c r="B29" s="74"/>
      <c r="C29" s="85"/>
      <c r="D29" s="85"/>
      <c r="E29" s="76"/>
      <c r="F29" s="86"/>
      <c r="G29" s="86"/>
      <c r="H29" s="22"/>
    </row>
    <row r="30" spans="1:8" ht="12" customHeight="1" x14ac:dyDescent="0.25">
      <c r="A30" s="63"/>
      <c r="B30" s="87" t="s">
        <v>22</v>
      </c>
      <c r="C30" s="88"/>
      <c r="D30" s="89"/>
      <c r="E30" s="89"/>
      <c r="F30" s="89"/>
      <c r="G30" s="89"/>
      <c r="H30" s="81"/>
    </row>
    <row r="31" spans="1:8" ht="24" customHeight="1" x14ac:dyDescent="0.25">
      <c r="A31" s="90"/>
      <c r="B31" s="91" t="s">
        <v>14</v>
      </c>
      <c r="C31" s="92" t="s">
        <v>15</v>
      </c>
      <c r="D31" s="92" t="s">
        <v>16</v>
      </c>
      <c r="E31" s="91" t="s">
        <v>17</v>
      </c>
      <c r="F31" s="92" t="s">
        <v>18</v>
      </c>
      <c r="G31" s="91" t="s">
        <v>19</v>
      </c>
      <c r="H31" s="93"/>
    </row>
    <row r="32" spans="1:8" ht="12" customHeight="1" x14ac:dyDescent="0.25">
      <c r="A32" s="90"/>
      <c r="B32" s="94" t="s">
        <v>82</v>
      </c>
      <c r="C32" s="95" t="s">
        <v>82</v>
      </c>
      <c r="D32" s="95" t="s">
        <v>82</v>
      </c>
      <c r="E32" s="95" t="s">
        <v>82</v>
      </c>
      <c r="F32" s="96" t="s">
        <v>82</v>
      </c>
      <c r="G32" s="96">
        <v>0</v>
      </c>
      <c r="H32" s="97"/>
    </row>
    <row r="33" spans="1:246" ht="12" customHeight="1" x14ac:dyDescent="0.25">
      <c r="A33" s="90"/>
      <c r="B33" s="34" t="s">
        <v>23</v>
      </c>
      <c r="C33" s="35"/>
      <c r="D33" s="35"/>
      <c r="E33" s="35"/>
      <c r="F33" s="35"/>
      <c r="G33" s="36">
        <f>SUM(G32)</f>
        <v>0</v>
      </c>
      <c r="H33" s="20"/>
    </row>
    <row r="34" spans="1:246" ht="12" customHeight="1" x14ac:dyDescent="0.25">
      <c r="A34" s="54"/>
      <c r="B34" s="98"/>
      <c r="C34" s="99"/>
      <c r="D34" s="99"/>
      <c r="E34" s="100"/>
      <c r="F34" s="101"/>
      <c r="G34" s="101"/>
      <c r="H34" s="22"/>
    </row>
    <row r="35" spans="1:246" ht="12" customHeight="1" x14ac:dyDescent="0.25">
      <c r="A35" s="63"/>
      <c r="B35" s="87" t="s">
        <v>24</v>
      </c>
      <c r="C35" s="88"/>
      <c r="D35" s="89"/>
      <c r="E35" s="89"/>
      <c r="F35" s="89"/>
      <c r="G35" s="89"/>
      <c r="H35" s="81"/>
    </row>
    <row r="36" spans="1:246" ht="24" customHeight="1" x14ac:dyDescent="0.25">
      <c r="A36" s="90"/>
      <c r="B36" s="91" t="s">
        <v>14</v>
      </c>
      <c r="C36" s="91" t="s">
        <v>15</v>
      </c>
      <c r="D36" s="91" t="s">
        <v>16</v>
      </c>
      <c r="E36" s="91" t="s">
        <v>17</v>
      </c>
      <c r="F36" s="92" t="s">
        <v>18</v>
      </c>
      <c r="G36" s="91" t="s">
        <v>19</v>
      </c>
      <c r="H36" s="93"/>
    </row>
    <row r="37" spans="1:246" ht="12.75" customHeight="1" x14ac:dyDescent="0.25">
      <c r="A37" s="90"/>
      <c r="B37" s="30" t="s">
        <v>83</v>
      </c>
      <c r="C37" s="31" t="s">
        <v>25</v>
      </c>
      <c r="D37" s="32">
        <v>2</v>
      </c>
      <c r="E37" s="31" t="s">
        <v>76</v>
      </c>
      <c r="F37" s="33">
        <v>290726.40000000002</v>
      </c>
      <c r="G37" s="33">
        <f>D37*F37</f>
        <v>581452.80000000005</v>
      </c>
      <c r="H37" s="19" t="s">
        <v>82</v>
      </c>
    </row>
    <row r="38" spans="1:246" ht="12.75" customHeight="1" x14ac:dyDescent="0.25">
      <c r="A38" s="90"/>
      <c r="B38" s="30" t="s">
        <v>75</v>
      </c>
      <c r="C38" s="31" t="s">
        <v>25</v>
      </c>
      <c r="D38" s="32">
        <v>8</v>
      </c>
      <c r="E38" s="31" t="s">
        <v>76</v>
      </c>
      <c r="F38" s="33">
        <v>290726.40000000002</v>
      </c>
      <c r="G38" s="33">
        <f>D38*F38</f>
        <v>2325811.2000000002</v>
      </c>
      <c r="H38" s="19"/>
    </row>
    <row r="39" spans="1:246" ht="12.75" customHeight="1" x14ac:dyDescent="0.25">
      <c r="A39" s="90"/>
      <c r="B39" s="30" t="s">
        <v>84</v>
      </c>
      <c r="C39" s="31" t="s">
        <v>25</v>
      </c>
      <c r="D39" s="32">
        <v>2</v>
      </c>
      <c r="E39" s="31" t="s">
        <v>78</v>
      </c>
      <c r="F39" s="33">
        <v>363408</v>
      </c>
      <c r="G39" s="33">
        <f>D39*F39</f>
        <v>726816</v>
      </c>
      <c r="H39" s="19"/>
    </row>
    <row r="40" spans="1:246" ht="12.75" customHeight="1" x14ac:dyDescent="0.25">
      <c r="A40" s="90"/>
      <c r="B40" s="34" t="s">
        <v>26</v>
      </c>
      <c r="C40" s="35"/>
      <c r="D40" s="35"/>
      <c r="E40" s="35"/>
      <c r="F40" s="35"/>
      <c r="G40" s="36">
        <f>SUM(G37:G39)</f>
        <v>3634080</v>
      </c>
      <c r="H40" s="20"/>
    </row>
    <row r="41" spans="1:246" ht="12" customHeight="1" x14ac:dyDescent="0.25">
      <c r="A41" s="54"/>
      <c r="B41" s="98"/>
      <c r="C41" s="99"/>
      <c r="D41" s="99"/>
      <c r="E41" s="100"/>
      <c r="F41" s="101"/>
      <c r="G41" s="101"/>
      <c r="H41" s="22"/>
    </row>
    <row r="42" spans="1:246" ht="12" customHeight="1" x14ac:dyDescent="0.25">
      <c r="A42" s="63"/>
      <c r="B42" s="87" t="s">
        <v>27</v>
      </c>
      <c r="C42" s="88"/>
      <c r="D42" s="89"/>
      <c r="E42" s="89"/>
      <c r="F42" s="89"/>
      <c r="G42" s="89"/>
      <c r="H42" s="81"/>
    </row>
    <row r="43" spans="1:246" ht="36" customHeight="1" x14ac:dyDescent="0.25">
      <c r="A43" s="90"/>
      <c r="B43" s="92" t="s">
        <v>28</v>
      </c>
      <c r="C43" s="92" t="s">
        <v>29</v>
      </c>
      <c r="D43" s="92" t="s">
        <v>30</v>
      </c>
      <c r="E43" s="92" t="s">
        <v>17</v>
      </c>
      <c r="F43" s="92" t="s">
        <v>18</v>
      </c>
      <c r="G43" s="92" t="s">
        <v>19</v>
      </c>
      <c r="H43" s="84"/>
    </row>
    <row r="44" spans="1:246" ht="12.75" customHeight="1" x14ac:dyDescent="0.25">
      <c r="A44" s="90"/>
      <c r="B44" s="37" t="s">
        <v>31</v>
      </c>
      <c r="C44" s="38"/>
      <c r="D44" s="38"/>
      <c r="E44" s="39"/>
      <c r="F44" s="39"/>
      <c r="G44" s="40"/>
      <c r="H44" s="21"/>
      <c r="I44" s="182"/>
    </row>
    <row r="45" spans="1:246" s="104" customFormat="1" ht="12.75" customHeight="1" x14ac:dyDescent="0.25">
      <c r="A45" s="102"/>
      <c r="B45" s="42" t="s">
        <v>85</v>
      </c>
      <c r="C45" s="43" t="s">
        <v>32</v>
      </c>
      <c r="D45" s="44">
        <v>200</v>
      </c>
      <c r="E45" s="43" t="s">
        <v>71</v>
      </c>
      <c r="F45" s="45">
        <v>1639</v>
      </c>
      <c r="G45" s="46">
        <f>D45*F45</f>
        <v>327800</v>
      </c>
      <c r="H45" s="41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</row>
    <row r="46" spans="1:246" s="104" customFormat="1" ht="12.75" customHeight="1" x14ac:dyDescent="0.25">
      <c r="A46" s="102"/>
      <c r="B46" s="42" t="s">
        <v>86</v>
      </c>
      <c r="C46" s="47" t="s">
        <v>32</v>
      </c>
      <c r="D46" s="47">
        <v>80</v>
      </c>
      <c r="E46" s="47" t="s">
        <v>71</v>
      </c>
      <c r="F46" s="45">
        <v>2237</v>
      </c>
      <c r="G46" s="46">
        <f t="shared" ref="G46:G67" si="1">D46*F46</f>
        <v>178960</v>
      </c>
      <c r="H46" s="41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</row>
    <row r="47" spans="1:246" s="104" customFormat="1" ht="12.75" customHeight="1" x14ac:dyDescent="0.25">
      <c r="A47" s="102"/>
      <c r="B47" s="42" t="s">
        <v>87</v>
      </c>
      <c r="C47" s="47" t="s">
        <v>32</v>
      </c>
      <c r="D47" s="47">
        <v>40</v>
      </c>
      <c r="E47" s="47" t="s">
        <v>71</v>
      </c>
      <c r="F47" s="45">
        <v>780</v>
      </c>
      <c r="G47" s="46">
        <f t="shared" si="1"/>
        <v>31200</v>
      </c>
      <c r="H47" s="41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</row>
    <row r="48" spans="1:246" s="104" customFormat="1" ht="12.75" customHeight="1" x14ac:dyDescent="0.25">
      <c r="A48" s="102"/>
      <c r="B48" s="42" t="s">
        <v>88</v>
      </c>
      <c r="C48" s="47" t="s">
        <v>32</v>
      </c>
      <c r="D48" s="47">
        <v>50</v>
      </c>
      <c r="E48" s="47" t="s">
        <v>89</v>
      </c>
      <c r="F48" s="45">
        <v>1976</v>
      </c>
      <c r="G48" s="46">
        <f t="shared" si="1"/>
        <v>98800</v>
      </c>
      <c r="H48" s="41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</row>
    <row r="49" spans="1:246" s="104" customFormat="1" ht="12.75" customHeight="1" x14ac:dyDescent="0.25">
      <c r="A49" s="102"/>
      <c r="B49" s="42" t="s">
        <v>90</v>
      </c>
      <c r="C49" s="47" t="s">
        <v>114</v>
      </c>
      <c r="D49" s="47">
        <v>20</v>
      </c>
      <c r="E49" s="47" t="s">
        <v>91</v>
      </c>
      <c r="F49" s="45">
        <v>12209</v>
      </c>
      <c r="G49" s="46">
        <f t="shared" si="1"/>
        <v>244180</v>
      </c>
      <c r="H49" s="41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</row>
    <row r="50" spans="1:246" s="107" customFormat="1" ht="12.75" customHeight="1" x14ac:dyDescent="0.25">
      <c r="A50" s="105"/>
      <c r="B50" s="42" t="s">
        <v>92</v>
      </c>
      <c r="C50" s="47" t="s">
        <v>33</v>
      </c>
      <c r="D50" s="47">
        <v>1</v>
      </c>
      <c r="E50" s="47" t="s">
        <v>120</v>
      </c>
      <c r="F50" s="45">
        <v>1289336.3999999999</v>
      </c>
      <c r="G50" s="46">
        <f t="shared" si="1"/>
        <v>1289336.3999999999</v>
      </c>
      <c r="H50" s="22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</row>
    <row r="51" spans="1:246" s="107" customFormat="1" ht="12.75" customHeight="1" x14ac:dyDescent="0.25">
      <c r="A51" s="105"/>
      <c r="B51" s="48" t="s">
        <v>93</v>
      </c>
      <c r="C51" s="47"/>
      <c r="D51" s="47"/>
      <c r="E51" s="47"/>
      <c r="F51" s="45"/>
      <c r="G51" s="46" t="s">
        <v>82</v>
      </c>
      <c r="H51" s="22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</row>
    <row r="52" spans="1:246" s="107" customFormat="1" ht="12.75" customHeight="1" x14ac:dyDescent="0.25">
      <c r="A52" s="105"/>
      <c r="B52" s="42" t="s">
        <v>94</v>
      </c>
      <c r="C52" s="47" t="s">
        <v>33</v>
      </c>
      <c r="D52" s="47">
        <v>70</v>
      </c>
      <c r="E52" s="47" t="s">
        <v>95</v>
      </c>
      <c r="F52" s="45">
        <v>11208.768983999998</v>
      </c>
      <c r="G52" s="46">
        <f t="shared" si="1"/>
        <v>784613.82887999993</v>
      </c>
      <c r="H52" s="22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</row>
    <row r="53" spans="1:246" s="107" customFormat="1" ht="12.75" customHeight="1" x14ac:dyDescent="0.25">
      <c r="A53" s="105"/>
      <c r="B53" s="42" t="s">
        <v>96</v>
      </c>
      <c r="C53" s="47" t="s">
        <v>114</v>
      </c>
      <c r="D53" s="47">
        <v>4</v>
      </c>
      <c r="E53" s="47" t="s">
        <v>121</v>
      </c>
      <c r="F53" s="45">
        <v>4349.7604799999999</v>
      </c>
      <c r="G53" s="46">
        <f t="shared" si="1"/>
        <v>17399.04192</v>
      </c>
      <c r="H53" s="22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</row>
    <row r="54" spans="1:246" s="107" customFormat="1" ht="12.75" customHeight="1" x14ac:dyDescent="0.25">
      <c r="A54" s="105"/>
      <c r="B54" s="42" t="s">
        <v>97</v>
      </c>
      <c r="C54" s="47" t="s">
        <v>33</v>
      </c>
      <c r="D54" s="47">
        <v>2</v>
      </c>
      <c r="E54" s="47" t="s">
        <v>98</v>
      </c>
      <c r="F54" s="45">
        <v>97399.8</v>
      </c>
      <c r="G54" s="46">
        <f t="shared" si="1"/>
        <v>194799.6</v>
      </c>
      <c r="H54" s="22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</row>
    <row r="55" spans="1:246" s="107" customFormat="1" ht="12.75" customHeight="1" x14ac:dyDescent="0.25">
      <c r="A55" s="105"/>
      <c r="B55" s="48" t="s">
        <v>99</v>
      </c>
      <c r="C55" s="47"/>
      <c r="D55" s="47"/>
      <c r="E55" s="47"/>
      <c r="F55" s="45"/>
      <c r="G55" s="46" t="s">
        <v>82</v>
      </c>
      <c r="H55" s="22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</row>
    <row r="56" spans="1:246" s="107" customFormat="1" ht="12.75" customHeight="1" x14ac:dyDescent="0.25">
      <c r="A56" s="105"/>
      <c r="B56" s="42" t="s">
        <v>123</v>
      </c>
      <c r="C56" s="47" t="s">
        <v>114</v>
      </c>
      <c r="D56" s="47">
        <v>5</v>
      </c>
      <c r="E56" s="47" t="s">
        <v>100</v>
      </c>
      <c r="F56" s="45">
        <v>15379.2</v>
      </c>
      <c r="G56" s="46">
        <f t="shared" si="1"/>
        <v>76896</v>
      </c>
      <c r="H56" s="22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</row>
    <row r="57" spans="1:246" s="104" customFormat="1" ht="12.75" customHeight="1" x14ac:dyDescent="0.25">
      <c r="A57" s="102"/>
      <c r="B57" s="42" t="s">
        <v>101</v>
      </c>
      <c r="C57" s="47" t="s">
        <v>114</v>
      </c>
      <c r="D57" s="47">
        <v>4</v>
      </c>
      <c r="E57" s="47" t="s">
        <v>102</v>
      </c>
      <c r="F57" s="45">
        <v>15332.436000000002</v>
      </c>
      <c r="G57" s="46">
        <f t="shared" si="1"/>
        <v>61329.744000000006</v>
      </c>
      <c r="H57" s="41"/>
      <c r="I57" s="106"/>
      <c r="J57" s="41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</row>
    <row r="58" spans="1:246" s="107" customFormat="1" ht="12.75" customHeight="1" x14ac:dyDescent="0.25">
      <c r="A58" s="105"/>
      <c r="B58" s="48" t="s">
        <v>103</v>
      </c>
      <c r="C58" s="47"/>
      <c r="D58" s="47"/>
      <c r="E58" s="47"/>
      <c r="F58" s="45"/>
      <c r="G58" s="46" t="s">
        <v>82</v>
      </c>
      <c r="H58" s="22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</row>
    <row r="59" spans="1:246" s="107" customFormat="1" ht="12.75" customHeight="1" x14ac:dyDescent="0.25">
      <c r="A59" s="105"/>
      <c r="B59" s="42" t="s">
        <v>104</v>
      </c>
      <c r="C59" s="47" t="s">
        <v>114</v>
      </c>
      <c r="D59" s="47">
        <v>40</v>
      </c>
      <c r="E59" s="47" t="s">
        <v>105</v>
      </c>
      <c r="F59" s="108">
        <v>9828</v>
      </c>
      <c r="G59" s="46">
        <f t="shared" si="1"/>
        <v>393120</v>
      </c>
      <c r="H59" s="22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</row>
    <row r="60" spans="1:246" s="107" customFormat="1" ht="12.75" customHeight="1" x14ac:dyDescent="0.25">
      <c r="A60" s="105"/>
      <c r="B60" s="42" t="s">
        <v>124</v>
      </c>
      <c r="C60" s="47" t="s">
        <v>114</v>
      </c>
      <c r="D60" s="47">
        <v>1</v>
      </c>
      <c r="E60" s="47" t="s">
        <v>106</v>
      </c>
      <c r="F60" s="108">
        <v>94100.4</v>
      </c>
      <c r="G60" s="46">
        <f t="shared" si="1"/>
        <v>94100.4</v>
      </c>
      <c r="H60" s="22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</row>
    <row r="61" spans="1:246" s="107" customFormat="1" ht="12.75" customHeight="1" x14ac:dyDescent="0.25">
      <c r="A61" s="105"/>
      <c r="B61" s="42" t="s">
        <v>125</v>
      </c>
      <c r="C61" s="47" t="s">
        <v>114</v>
      </c>
      <c r="D61" s="44">
        <v>1</v>
      </c>
      <c r="E61" s="43" t="s">
        <v>107</v>
      </c>
      <c r="F61" s="108">
        <v>212079.6</v>
      </c>
      <c r="G61" s="46">
        <f t="shared" si="1"/>
        <v>212079.6</v>
      </c>
      <c r="H61" s="22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</row>
    <row r="62" spans="1:246" s="107" customFormat="1" ht="12.75" customHeight="1" x14ac:dyDescent="0.25">
      <c r="A62" s="105"/>
      <c r="B62" s="48" t="s">
        <v>108</v>
      </c>
      <c r="C62" s="43"/>
      <c r="D62" s="44"/>
      <c r="E62" s="43"/>
      <c r="F62" s="45"/>
      <c r="G62" s="46" t="s">
        <v>82</v>
      </c>
      <c r="H62" s="22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</row>
    <row r="63" spans="1:246" s="107" customFormat="1" ht="12.75" customHeight="1" x14ac:dyDescent="0.25">
      <c r="A63" s="105"/>
      <c r="B63" s="42" t="s">
        <v>109</v>
      </c>
      <c r="C63" s="47" t="s">
        <v>114</v>
      </c>
      <c r="D63" s="47">
        <v>3</v>
      </c>
      <c r="E63" s="47" t="s">
        <v>100</v>
      </c>
      <c r="F63" s="45">
        <v>28090.799999999999</v>
      </c>
      <c r="G63" s="46">
        <f t="shared" si="1"/>
        <v>84272.4</v>
      </c>
      <c r="H63" s="22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</row>
    <row r="64" spans="1:246" s="104" customFormat="1" ht="12.75" customHeight="1" x14ac:dyDescent="0.25">
      <c r="A64" s="102"/>
      <c r="B64" s="42" t="s">
        <v>110</v>
      </c>
      <c r="C64" s="43" t="s">
        <v>114</v>
      </c>
      <c r="D64" s="44">
        <v>0.5</v>
      </c>
      <c r="E64" s="43" t="s">
        <v>107</v>
      </c>
      <c r="F64" s="45">
        <v>54749.52</v>
      </c>
      <c r="G64" s="46">
        <f t="shared" si="1"/>
        <v>27374.76</v>
      </c>
      <c r="H64" s="41"/>
      <c r="I64" s="106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</row>
    <row r="65" spans="1:246" s="107" customFormat="1" ht="12.75" customHeight="1" x14ac:dyDescent="0.25">
      <c r="A65" s="105"/>
      <c r="B65" s="42" t="s">
        <v>111</v>
      </c>
      <c r="C65" s="43" t="s">
        <v>114</v>
      </c>
      <c r="D65" s="44">
        <v>3</v>
      </c>
      <c r="E65" s="43" t="s">
        <v>112</v>
      </c>
      <c r="F65" s="45">
        <v>20385.205199999997</v>
      </c>
      <c r="G65" s="46">
        <f t="shared" si="1"/>
        <v>61155.61559999999</v>
      </c>
      <c r="H65" s="22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</row>
    <row r="66" spans="1:246" s="107" customFormat="1" ht="12.75" customHeight="1" x14ac:dyDescent="0.25">
      <c r="A66" s="105"/>
      <c r="B66" s="48" t="s">
        <v>35</v>
      </c>
      <c r="C66" s="47"/>
      <c r="D66" s="47"/>
      <c r="E66" s="47"/>
      <c r="F66" s="45"/>
      <c r="G66" s="46" t="s">
        <v>82</v>
      </c>
      <c r="H66" s="22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</row>
    <row r="67" spans="1:246" s="107" customFormat="1" ht="12.75" customHeight="1" x14ac:dyDescent="0.25">
      <c r="A67" s="105"/>
      <c r="B67" s="49" t="s">
        <v>113</v>
      </c>
      <c r="C67" s="50" t="s">
        <v>114</v>
      </c>
      <c r="D67" s="51">
        <v>10</v>
      </c>
      <c r="E67" s="50" t="s">
        <v>122</v>
      </c>
      <c r="F67" s="52">
        <v>64329.703199999996</v>
      </c>
      <c r="G67" s="46">
        <f t="shared" si="1"/>
        <v>643297.03200000001</v>
      </c>
      <c r="H67" s="22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</row>
    <row r="68" spans="1:246" ht="13.5" customHeight="1" x14ac:dyDescent="0.25">
      <c r="A68" s="90"/>
      <c r="B68" s="109" t="s">
        <v>34</v>
      </c>
      <c r="C68" s="110"/>
      <c r="D68" s="110"/>
      <c r="E68" s="110"/>
      <c r="F68" s="110"/>
      <c r="G68" s="111">
        <f>SUM(G44:G67)</f>
        <v>4820714.4223999996</v>
      </c>
      <c r="H68" s="20"/>
    </row>
    <row r="69" spans="1:246" ht="12" customHeight="1" x14ac:dyDescent="0.25">
      <c r="A69" s="54"/>
      <c r="B69" s="98"/>
      <c r="C69" s="99"/>
      <c r="D69" s="99"/>
      <c r="E69" s="100"/>
      <c r="F69" s="101"/>
      <c r="G69" s="101"/>
      <c r="H69" s="22"/>
    </row>
    <row r="70" spans="1:246" ht="12" customHeight="1" x14ac:dyDescent="0.25">
      <c r="A70" s="63"/>
      <c r="B70" s="112" t="s">
        <v>35</v>
      </c>
      <c r="C70" s="113"/>
      <c r="D70" s="114"/>
      <c r="E70" s="114"/>
      <c r="F70" s="114"/>
      <c r="G70" s="114"/>
      <c r="H70" s="81"/>
    </row>
    <row r="71" spans="1:246" ht="24" customHeight="1" x14ac:dyDescent="0.25">
      <c r="A71" s="63"/>
      <c r="B71" s="115" t="s">
        <v>36</v>
      </c>
      <c r="C71" s="116" t="s">
        <v>29</v>
      </c>
      <c r="D71" s="116" t="s">
        <v>30</v>
      </c>
      <c r="E71" s="115" t="s">
        <v>17</v>
      </c>
      <c r="F71" s="116" t="s">
        <v>18</v>
      </c>
      <c r="G71" s="115" t="s">
        <v>19</v>
      </c>
      <c r="H71" s="93"/>
    </row>
    <row r="72" spans="1:246" ht="12.75" customHeight="1" x14ac:dyDescent="0.25">
      <c r="A72" s="72"/>
      <c r="B72" s="6" t="s">
        <v>115</v>
      </c>
      <c r="C72" s="5" t="s">
        <v>116</v>
      </c>
      <c r="D72" s="8">
        <v>1</v>
      </c>
      <c r="E72" s="2" t="s">
        <v>81</v>
      </c>
      <c r="F72" s="8">
        <v>38000</v>
      </c>
      <c r="G72" s="8">
        <f>D72*F72</f>
        <v>38000</v>
      </c>
      <c r="H72" s="22"/>
      <c r="I72" s="57" t="s">
        <v>82</v>
      </c>
      <c r="J72" s="57" t="s">
        <v>82</v>
      </c>
    </row>
    <row r="73" spans="1:246" ht="13.5" customHeight="1" x14ac:dyDescent="0.25">
      <c r="A73" s="63"/>
      <c r="B73" s="117" t="s">
        <v>37</v>
      </c>
      <c r="C73" s="118"/>
      <c r="D73" s="118"/>
      <c r="E73" s="118"/>
      <c r="F73" s="118"/>
      <c r="G73" s="119">
        <f>SUM(G72)</f>
        <v>38000</v>
      </c>
      <c r="H73" s="20"/>
    </row>
    <row r="74" spans="1:246" ht="12" customHeight="1" x14ac:dyDescent="0.25">
      <c r="A74" s="54"/>
      <c r="B74" s="120"/>
      <c r="C74" s="120"/>
      <c r="D74" s="120"/>
      <c r="E74" s="121"/>
      <c r="F74" s="122"/>
      <c r="G74" s="122"/>
      <c r="H74" s="22"/>
    </row>
    <row r="75" spans="1:246" ht="12" customHeight="1" x14ac:dyDescent="0.25">
      <c r="A75" s="90"/>
      <c r="B75" s="123" t="s">
        <v>38</v>
      </c>
      <c r="C75" s="124"/>
      <c r="D75" s="124"/>
      <c r="E75" s="125"/>
      <c r="F75" s="125"/>
      <c r="G75" s="126">
        <f>G28+G33+G40+G68+G73</f>
        <v>10385794.4224</v>
      </c>
      <c r="H75" s="127"/>
    </row>
    <row r="76" spans="1:246" ht="12" customHeight="1" x14ac:dyDescent="0.25">
      <c r="A76" s="90"/>
      <c r="B76" s="128" t="s">
        <v>39</v>
      </c>
      <c r="C76" s="129"/>
      <c r="D76" s="129"/>
      <c r="E76" s="130"/>
      <c r="F76" s="130"/>
      <c r="G76" s="131">
        <f>G75*0.05</f>
        <v>519289.72112</v>
      </c>
      <c r="H76" s="127"/>
    </row>
    <row r="77" spans="1:246" ht="12" customHeight="1" x14ac:dyDescent="0.25">
      <c r="A77" s="90"/>
      <c r="B77" s="132" t="s">
        <v>40</v>
      </c>
      <c r="C77" s="133"/>
      <c r="D77" s="133"/>
      <c r="E77" s="134"/>
      <c r="F77" s="134"/>
      <c r="G77" s="135">
        <f>G76+G75</f>
        <v>10905084.143519999</v>
      </c>
      <c r="H77" s="127"/>
    </row>
    <row r="78" spans="1:246" ht="12" customHeight="1" x14ac:dyDescent="0.25">
      <c r="A78" s="90"/>
      <c r="B78" s="128" t="s">
        <v>41</v>
      </c>
      <c r="C78" s="129"/>
      <c r="D78" s="129"/>
      <c r="E78" s="130"/>
      <c r="F78" s="130"/>
      <c r="G78" s="131">
        <f>G12</f>
        <v>19250000</v>
      </c>
      <c r="H78" s="127"/>
    </row>
    <row r="79" spans="1:246" ht="12" customHeight="1" x14ac:dyDescent="0.25">
      <c r="A79" s="90"/>
      <c r="B79" s="136" t="s">
        <v>42</v>
      </c>
      <c r="C79" s="137"/>
      <c r="D79" s="137"/>
      <c r="E79" s="138"/>
      <c r="F79" s="138"/>
      <c r="G79" s="139">
        <f>G78-G77</f>
        <v>8344915.8564800005</v>
      </c>
      <c r="H79" s="127"/>
    </row>
    <row r="80" spans="1:246" ht="12" customHeight="1" x14ac:dyDescent="0.25">
      <c r="A80" s="90"/>
      <c r="B80" s="140" t="s">
        <v>126</v>
      </c>
      <c r="C80" s="141"/>
      <c r="D80" s="141"/>
      <c r="E80" s="142"/>
      <c r="F80" s="142"/>
      <c r="G80" s="143"/>
      <c r="H80" s="127"/>
    </row>
    <row r="81" spans="1:8" ht="12.75" customHeight="1" thickBot="1" x14ac:dyDescent="0.3">
      <c r="A81" s="90"/>
      <c r="B81" s="144"/>
      <c r="C81" s="141"/>
      <c r="D81" s="141"/>
      <c r="E81" s="142"/>
      <c r="F81" s="142"/>
      <c r="G81" s="143"/>
      <c r="H81" s="127"/>
    </row>
    <row r="82" spans="1:8" ht="12" customHeight="1" x14ac:dyDescent="0.25">
      <c r="A82" s="90"/>
      <c r="B82" s="145" t="s">
        <v>127</v>
      </c>
      <c r="C82" s="146"/>
      <c r="D82" s="146"/>
      <c r="E82" s="147"/>
      <c r="F82" s="148"/>
      <c r="G82" s="143"/>
      <c r="H82" s="127"/>
    </row>
    <row r="83" spans="1:8" ht="12" customHeight="1" x14ac:dyDescent="0.25">
      <c r="A83" s="90"/>
      <c r="B83" s="149" t="s">
        <v>43</v>
      </c>
      <c r="C83" s="150"/>
      <c r="D83" s="150"/>
      <c r="E83" s="151"/>
      <c r="F83" s="152"/>
      <c r="G83" s="143"/>
      <c r="H83" s="127"/>
    </row>
    <row r="84" spans="1:8" ht="12" customHeight="1" x14ac:dyDescent="0.25">
      <c r="A84" s="90"/>
      <c r="B84" s="149" t="s">
        <v>44</v>
      </c>
      <c r="C84" s="150"/>
      <c r="D84" s="150"/>
      <c r="E84" s="151"/>
      <c r="F84" s="152"/>
      <c r="G84" s="143"/>
      <c r="H84" s="127"/>
    </row>
    <row r="85" spans="1:8" ht="12" customHeight="1" x14ac:dyDescent="0.25">
      <c r="A85" s="90"/>
      <c r="B85" s="149" t="s">
        <v>45</v>
      </c>
      <c r="C85" s="150"/>
      <c r="D85" s="150"/>
      <c r="E85" s="151"/>
      <c r="F85" s="152"/>
      <c r="G85" s="143"/>
      <c r="H85" s="127"/>
    </row>
    <row r="86" spans="1:8" ht="12" customHeight="1" x14ac:dyDescent="0.25">
      <c r="A86" s="90"/>
      <c r="B86" s="149" t="s">
        <v>46</v>
      </c>
      <c r="C86" s="150"/>
      <c r="D86" s="150"/>
      <c r="E86" s="151"/>
      <c r="F86" s="152"/>
      <c r="G86" s="143"/>
      <c r="H86" s="127"/>
    </row>
    <row r="87" spans="1:8" ht="12" customHeight="1" x14ac:dyDescent="0.25">
      <c r="A87" s="90"/>
      <c r="B87" s="149" t="s">
        <v>47</v>
      </c>
      <c r="C87" s="150"/>
      <c r="D87" s="150"/>
      <c r="E87" s="151"/>
      <c r="F87" s="152"/>
      <c r="G87" s="143"/>
      <c r="H87" s="127"/>
    </row>
    <row r="88" spans="1:8" ht="12.75" customHeight="1" thickBot="1" x14ac:dyDescent="0.3">
      <c r="A88" s="90"/>
      <c r="B88" s="153" t="s">
        <v>48</v>
      </c>
      <c r="C88" s="154"/>
      <c r="D88" s="154"/>
      <c r="E88" s="155"/>
      <c r="F88" s="156"/>
      <c r="G88" s="143"/>
      <c r="H88" s="127"/>
    </row>
    <row r="89" spans="1:8" ht="12.75" customHeight="1" x14ac:dyDescent="0.25">
      <c r="A89" s="90"/>
      <c r="B89" s="144"/>
      <c r="C89" s="150"/>
      <c r="D89" s="150"/>
      <c r="E89" s="151"/>
      <c r="F89" s="151"/>
      <c r="G89" s="143"/>
      <c r="H89" s="127"/>
    </row>
    <row r="90" spans="1:8" ht="15" customHeight="1" thickBot="1" x14ac:dyDescent="0.3">
      <c r="A90" s="90"/>
      <c r="B90" s="196" t="s">
        <v>49</v>
      </c>
      <c r="C90" s="197"/>
      <c r="D90" s="157"/>
      <c r="E90" s="158"/>
      <c r="F90" s="158"/>
      <c r="G90" s="143"/>
      <c r="H90" s="127"/>
    </row>
    <row r="91" spans="1:8" ht="12" customHeight="1" x14ac:dyDescent="0.25">
      <c r="A91" s="90"/>
      <c r="B91" s="159" t="s">
        <v>36</v>
      </c>
      <c r="C91" s="160" t="s">
        <v>50</v>
      </c>
      <c r="D91" s="161" t="s">
        <v>51</v>
      </c>
      <c r="E91" s="158"/>
      <c r="F91" s="158"/>
      <c r="G91" s="143"/>
      <c r="H91" s="127"/>
    </row>
    <row r="92" spans="1:8" ht="12" customHeight="1" x14ac:dyDescent="0.25">
      <c r="A92" s="90"/>
      <c r="B92" s="162" t="s">
        <v>52</v>
      </c>
      <c r="C92" s="163">
        <f>G28</f>
        <v>1893000</v>
      </c>
      <c r="D92" s="164">
        <f>(C92/C98)</f>
        <v>0.17358875686666345</v>
      </c>
      <c r="E92" s="158"/>
      <c r="F92" s="158"/>
      <c r="G92" s="143"/>
      <c r="H92" s="127"/>
    </row>
    <row r="93" spans="1:8" ht="12" customHeight="1" x14ac:dyDescent="0.25">
      <c r="A93" s="90"/>
      <c r="B93" s="162" t="s">
        <v>53</v>
      </c>
      <c r="C93" s="165">
        <v>0</v>
      </c>
      <c r="D93" s="164">
        <v>0</v>
      </c>
      <c r="E93" s="158"/>
      <c r="F93" s="158"/>
      <c r="G93" s="143"/>
      <c r="H93" s="127"/>
    </row>
    <row r="94" spans="1:8" ht="12" customHeight="1" x14ac:dyDescent="0.25">
      <c r="A94" s="90"/>
      <c r="B94" s="162" t="s">
        <v>54</v>
      </c>
      <c r="C94" s="163">
        <f>G40</f>
        <v>3634080</v>
      </c>
      <c r="D94" s="164">
        <f>(C94/C98)</f>
        <v>0.33324639701743491</v>
      </c>
      <c r="E94" s="158"/>
      <c r="F94" s="158"/>
      <c r="G94" s="143"/>
      <c r="H94" s="127"/>
    </row>
    <row r="95" spans="1:8" ht="12" customHeight="1" x14ac:dyDescent="0.25">
      <c r="A95" s="90"/>
      <c r="B95" s="162" t="s">
        <v>28</v>
      </c>
      <c r="C95" s="163">
        <f>G68</f>
        <v>4820714.4223999996</v>
      </c>
      <c r="D95" s="164">
        <f>(C95/C98)</f>
        <v>0.44206118531094107</v>
      </c>
      <c r="E95" s="158"/>
      <c r="F95" s="158"/>
      <c r="G95" s="143"/>
      <c r="H95" s="127"/>
    </row>
    <row r="96" spans="1:8" ht="12" customHeight="1" x14ac:dyDescent="0.25">
      <c r="A96" s="90"/>
      <c r="B96" s="162" t="s">
        <v>55</v>
      </c>
      <c r="C96" s="166">
        <f>G73</f>
        <v>38000</v>
      </c>
      <c r="D96" s="164">
        <f>(C96/C98)</f>
        <v>3.4846131859129484E-3</v>
      </c>
      <c r="E96" s="167"/>
      <c r="F96" s="167"/>
      <c r="G96" s="143"/>
      <c r="H96" s="127"/>
    </row>
    <row r="97" spans="1:8" ht="12" customHeight="1" x14ac:dyDescent="0.25">
      <c r="A97" s="90"/>
      <c r="B97" s="162" t="s">
        <v>56</v>
      </c>
      <c r="C97" s="166">
        <f>G76</f>
        <v>519289.72112</v>
      </c>
      <c r="D97" s="164">
        <f>(C97/C98)</f>
        <v>4.7619047619047623E-2</v>
      </c>
      <c r="E97" s="167"/>
      <c r="F97" s="167"/>
      <c r="G97" s="143"/>
      <c r="H97" s="127"/>
    </row>
    <row r="98" spans="1:8" ht="12.75" customHeight="1" thickBot="1" x14ac:dyDescent="0.3">
      <c r="A98" s="90"/>
      <c r="B98" s="168" t="s">
        <v>57</v>
      </c>
      <c r="C98" s="169">
        <f>SUM(C92:C97)</f>
        <v>10905084.143519999</v>
      </c>
      <c r="D98" s="170">
        <f>SUM(D92:D97)</f>
        <v>1</v>
      </c>
      <c r="E98" s="167"/>
      <c r="F98" s="167"/>
      <c r="G98" s="143"/>
      <c r="H98" s="127"/>
    </row>
    <row r="99" spans="1:8" ht="12" customHeight="1" x14ac:dyDescent="0.25">
      <c r="A99" s="90"/>
      <c r="B99" s="144"/>
      <c r="C99" s="141"/>
      <c r="D99" s="141"/>
      <c r="E99" s="142"/>
      <c r="F99" s="142"/>
      <c r="G99" s="143"/>
      <c r="H99" s="127"/>
    </row>
    <row r="100" spans="1:8" ht="12.75" customHeight="1" x14ac:dyDescent="0.25">
      <c r="A100" s="90"/>
      <c r="B100" s="53"/>
      <c r="C100" s="141"/>
      <c r="D100" s="141"/>
      <c r="E100" s="142"/>
      <c r="F100" s="142"/>
      <c r="G100" s="143"/>
      <c r="H100" s="127"/>
    </row>
    <row r="101" spans="1:8" ht="12" customHeight="1" thickBot="1" x14ac:dyDescent="0.3">
      <c r="A101" s="171"/>
      <c r="B101" s="193" t="s">
        <v>119</v>
      </c>
      <c r="C101" s="194"/>
      <c r="D101" s="194"/>
      <c r="E101" s="195"/>
      <c r="F101" s="172"/>
      <c r="G101" s="143"/>
      <c r="H101" s="127"/>
    </row>
    <row r="102" spans="1:8" ht="12" customHeight="1" x14ac:dyDescent="0.25">
      <c r="A102" s="90"/>
      <c r="B102" s="173" t="s">
        <v>117</v>
      </c>
      <c r="C102" s="174">
        <v>2500</v>
      </c>
      <c r="D102" s="174">
        <f>G9</f>
        <v>3500</v>
      </c>
      <c r="E102" s="174">
        <v>4500</v>
      </c>
      <c r="F102" s="175"/>
      <c r="G102" s="176"/>
      <c r="H102" s="177"/>
    </row>
    <row r="103" spans="1:8" ht="12.75" customHeight="1" thickBot="1" x14ac:dyDescent="0.3">
      <c r="A103" s="90"/>
      <c r="B103" s="168" t="s">
        <v>118</v>
      </c>
      <c r="C103" s="169">
        <f>(G77/C102)</f>
        <v>4362.0336574080002</v>
      </c>
      <c r="D103" s="169">
        <f>(G77/D102)</f>
        <v>3115.7383267199998</v>
      </c>
      <c r="E103" s="178">
        <f>(G77/E102)</f>
        <v>2423.3520318933333</v>
      </c>
      <c r="F103" s="175"/>
      <c r="G103" s="176"/>
      <c r="H103" s="177"/>
    </row>
    <row r="104" spans="1:8" ht="15.6" customHeight="1" x14ac:dyDescent="0.25">
      <c r="A104" s="90"/>
      <c r="B104" s="140" t="s">
        <v>58</v>
      </c>
      <c r="C104" s="150"/>
      <c r="D104" s="150"/>
      <c r="E104" s="151"/>
      <c r="F104" s="151"/>
      <c r="G104" s="151"/>
      <c r="H104" s="56"/>
    </row>
  </sheetData>
  <mergeCells count="10">
    <mergeCell ref="B101:E101"/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2023-04-27T20:14:26Z</dcterms:modified>
</cp:coreProperties>
</file>