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5200" windowHeight="11385"/>
  </bookViews>
  <sheets>
    <sheet name="APICO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59" i="1"/>
  <c r="G60" i="1"/>
  <c r="G47" i="1"/>
  <c r="G48" i="1"/>
  <c r="G50" i="1"/>
  <c r="G51" i="1"/>
  <c r="G52" i="1"/>
  <c r="G44" i="1"/>
  <c r="G43" i="1"/>
  <c r="G21" i="1"/>
  <c r="F22" i="1"/>
  <c r="F23" i="1" s="1"/>
  <c r="F24" i="1" s="1"/>
  <c r="G26" i="1"/>
  <c r="G12" i="1"/>
  <c r="G23" i="1" l="1"/>
  <c r="G22" i="1"/>
  <c r="F25" i="1"/>
  <c r="G25" i="1" s="1"/>
  <c r="G24" i="1"/>
  <c r="G46" i="1"/>
  <c r="G53" i="1" l="1"/>
  <c r="G45" i="1"/>
  <c r="G38" i="1"/>
  <c r="G27" i="1"/>
  <c r="G28" i="1" s="1"/>
  <c r="G61" i="1" l="1"/>
  <c r="G62" i="1" s="1"/>
  <c r="G54" i="1"/>
  <c r="G67" i="1" l="1"/>
  <c r="C85" i="1"/>
  <c r="C84" i="1" l="1"/>
  <c r="C83" i="1"/>
  <c r="C81" i="1"/>
  <c r="G33" i="1" l="1"/>
  <c r="G64" i="1" s="1"/>
  <c r="G65" i="1" l="1"/>
  <c r="G66" i="1" l="1"/>
  <c r="G68" i="1" s="1"/>
  <c r="C86" i="1"/>
  <c r="C92" i="1" l="1"/>
  <c r="C87" i="1"/>
  <c r="D86" i="1" s="1"/>
  <c r="D92" i="1"/>
  <c r="E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<sst xmlns="http://schemas.openxmlformats.org/spreadsheetml/2006/main" count="158" uniqueCount="111">
  <si>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</si>
  <si>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</si>
  <si>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</si>
  <si>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</si>
  <si>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</si>
  <si>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</si>
  <si>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</si>
  <si>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</si>
  <si>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</si>
  <si>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</si>
  <si>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</si>
  <si>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</si>
  <si>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</si>
  <si>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</si>
  <si>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</si>
  <si>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</si>
  <si>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</si>
  <si>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</si>
  <si>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</si>
  <si>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</si>
  <si>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</si>
  <si>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</si>
  <si>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</si>
  <si>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</si>
  <si>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</si>
  <si>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</si>
  <si>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</si>
  <si>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</si>
  <si>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</si>
  <si>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</si>
  <si>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</si>
  <si>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</si>
  <si>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</si>
  <si>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</si>
  <si>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</si>
  <si>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</si>
  <si>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</si>
  <si>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</si>
  <si>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</si>
  <si>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</si>
  <si>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</si>
  <si>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</si>
  <si>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</si>
  <si>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</si>
  <si>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</si>
  <si>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</si>
  <si>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</si>
  <si>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</si>
  <si>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</si>
  <si>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</si>
  <si>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</si>
  <si>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</si>
  <si>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</si>
  <si>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</si>
  <si>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</si>
  <si>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</si>
  <si>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Medio</t>
  </si>
  <si>
    <t>Lib. B. O'Higgins</t>
  </si>
  <si>
    <t>Cosecha</t>
  </si>
  <si>
    <t>2.  Precio de Insumos corresponde a  precios  colocados en el predio</t>
  </si>
  <si>
    <t>Multiflora</t>
  </si>
  <si>
    <t xml:space="preserve">San Fernando, Chimbarongo, Placilla Nancagua </t>
  </si>
  <si>
    <t>Nov-Marzo</t>
  </si>
  <si>
    <t>Exportadoras, mercado interno</t>
  </si>
  <si>
    <t>Noviembre-Marzo</t>
  </si>
  <si>
    <t>Sequía</t>
  </si>
  <si>
    <t>RENDIMIENTO (kg/ 100 Colmenas)</t>
  </si>
  <si>
    <t>COSTOS DIRECTOS DE PRODUCCIÓN POR 100 COLMENAS (INCLUYE IVA)</t>
  </si>
  <si>
    <t>Revisión de colmenas temporada baja</t>
  </si>
  <si>
    <t>Abril a Agosto</t>
  </si>
  <si>
    <t>Revisión de colmenas temporada alta</t>
  </si>
  <si>
    <t>Septiembre a Febrero</t>
  </si>
  <si>
    <t>Formación de núcleos</t>
  </si>
  <si>
    <t>Septiembre - Octubre</t>
  </si>
  <si>
    <t>Reparación de material</t>
  </si>
  <si>
    <t>Abril - Julio</t>
  </si>
  <si>
    <t>Limpieza de material</t>
  </si>
  <si>
    <t>Recuperación de cera</t>
  </si>
  <si>
    <t>ALIMENTOS Y MEDICAMENTOS</t>
  </si>
  <si>
    <t>Azúcar</t>
  </si>
  <si>
    <t>Marzo - Agosto</t>
  </si>
  <si>
    <t>Levadura de cerveza</t>
  </si>
  <si>
    <t>Mayo - Julio</t>
  </si>
  <si>
    <t>Promotor L</t>
  </si>
  <si>
    <t>lts</t>
  </si>
  <si>
    <t>Marzo - Julio</t>
  </si>
  <si>
    <t>Acaricida de síntesis</t>
  </si>
  <si>
    <t>tira</t>
  </si>
  <si>
    <t>Marzo - Abril</t>
  </si>
  <si>
    <t>Acaricida orgánico</t>
  </si>
  <si>
    <t>Agosto, Febrero- Marzo</t>
  </si>
  <si>
    <t>Hormiguicida</t>
  </si>
  <si>
    <t>c/u</t>
  </si>
  <si>
    <t>Anual</t>
  </si>
  <si>
    <t>Bolsas de polietileno</t>
  </si>
  <si>
    <t>Gas licuado</t>
  </si>
  <si>
    <t>Toallas scott</t>
  </si>
  <si>
    <t>Reinas</t>
  </si>
  <si>
    <t>Traslados cosecha</t>
  </si>
  <si>
    <t>Diciembre-Enero</t>
  </si>
  <si>
    <t>Traslado Estampado de Cera</t>
  </si>
  <si>
    <t>Servicio de extracción de miel</t>
  </si>
  <si>
    <t>alzas</t>
  </si>
  <si>
    <t>Noviembre - Marzo</t>
  </si>
  <si>
    <t>Servicio de estampado de cera</t>
  </si>
  <si>
    <t>ESCENARIOS COSTO UNITARIO  ($/kg de miel)</t>
  </si>
  <si>
    <t>Costo unitario ($/kg) (*)</t>
  </si>
  <si>
    <t>3. Precio esperado por ventas corresponde a precio colocado en el domicilio del comprador (incluye Ingreso a Feria)</t>
  </si>
  <si>
    <t>San  Fernando</t>
  </si>
  <si>
    <t>APICOLA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</si>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</sst>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6" fontId="17" fillId="0" borderId="16" applyFont="0" applyFill="0" applyBorder="0" applyAlignment="0" applyProtection="0"/>
    <xf numFmtId="166" fontId="16" fillId="0" borderId="16" applyFont="0" applyFill="0" applyBorder="0" applyAlignment="0" applyProtection="0"/>
    <xf numFmtId="41" fontId="22" fillId="0" borderId="0" applyFont="0" applyFill="0" applyBorder="0" applyAlignment="0" applyProtection="0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2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2" fillId="9" borderId="37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10" fillId="8" borderId="48" xfId="0" applyNumberFormat="1" applyFont="1" applyFill="1" applyBorder="1" applyAlignment="1">
      <alignment vertical="center"/>
    </xf>
    <xf numFmtId="0" fontId="10" fillId="8" borderId="49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3" fontId="3" fillId="0" borderId="53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17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17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 wrapText="1"/>
    </xf>
    <xf numFmtId="0" fontId="2" fillId="2" borderId="55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2" fillId="2" borderId="39" xfId="0" applyFont="1" applyFill="1" applyBorder="1"/>
    <xf numFmtId="164" fontId="7" fillId="2" borderId="40" xfId="0" applyNumberFormat="1" applyFont="1" applyFill="1" applyBorder="1" applyAlignment="1">
      <alignment vertical="center"/>
    </xf>
    <xf numFmtId="0" fontId="21" fillId="0" borderId="0" xfId="0" applyFont="1"/>
    <xf numFmtId="0" fontId="12" fillId="2" borderId="0" xfId="0" applyFont="1" applyFill="1"/>
    <xf numFmtId="164" fontId="7" fillId="2" borderId="42" xfId="0" applyNumberFormat="1" applyFont="1" applyFill="1" applyBorder="1" applyAlignment="1">
      <alignment vertical="center"/>
    </xf>
    <xf numFmtId="0" fontId="12" fillId="2" borderId="44" xfId="0" applyFont="1" applyFill="1" applyBorder="1"/>
    <xf numFmtId="164" fontId="7" fillId="2" borderId="45" xfId="0" applyNumberFormat="1" applyFont="1" applyFill="1" applyBorder="1" applyAlignment="1">
      <alignment vertical="center"/>
    </xf>
    <xf numFmtId="0" fontId="12" fillId="0" borderId="0" xfId="0" applyNumberFormat="1" applyFont="1" applyAlignment="1"/>
    <xf numFmtId="164" fontId="7" fillId="2" borderId="16" xfId="0" applyNumberFormat="1" applyFont="1" applyFill="1" applyBorder="1" applyAlignment="1">
      <alignment vertical="center"/>
    </xf>
    <xf numFmtId="0" fontId="12" fillId="0" borderId="0" xfId="0" applyFont="1" applyAlignment="1"/>
    <xf numFmtId="41" fontId="3" fillId="0" borderId="53" xfId="3" applyFont="1" applyBorder="1" applyAlignment="1">
      <alignment horizontal="right" vertical="center"/>
    </xf>
    <xf numFmtId="49" fontId="15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17" fontId="3" fillId="0" borderId="53" xfId="0" applyNumberFormat="1" applyFont="1" applyBorder="1" applyAlignment="1">
      <alignment horizontal="right" vertical="center" wrapText="1"/>
    </xf>
    <xf numFmtId="0" fontId="0" fillId="0" borderId="4" xfId="0" applyFill="1" applyBorder="1"/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</cellXfs>
  <cellStyles count="4">
    <cellStyle name="Millares [0]" xfId="3" builtinId="6"/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B1" zoomScale="142" zoomScaleNormal="142" workbookViewId="0">
      <selection activeCell="H13" sqref="H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3" customFormat="1" ht="15" x14ac:dyDescent="0.25">
      <c r="A9" s="78"/>
      <c r="B9" s="79" t="s">
        <v>0</v>
      </c>
      <c r="C9" s="81" t="s">
        <v>109</v>
      </c>
      <c r="D9" s="80"/>
      <c r="E9" s="120" t="s">
        <v>66</v>
      </c>
      <c r="F9" s="121"/>
      <c r="G9" s="81">
        <v>1600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pans="1:255" s="83" customFormat="1" ht="25.5" customHeight="1" x14ac:dyDescent="0.25">
      <c r="A10" s="78"/>
      <c r="B10" s="84" t="s">
        <v>1</v>
      </c>
      <c r="C10" s="86" t="s">
        <v>60</v>
      </c>
      <c r="D10" s="80"/>
      <c r="E10" s="118" t="s">
        <v>2</v>
      </c>
      <c r="F10" s="119"/>
      <c r="G10" s="86" t="s">
        <v>62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</row>
    <row r="11" spans="1:255" s="83" customFormat="1" ht="18" customHeight="1" x14ac:dyDescent="0.25">
      <c r="A11" s="78"/>
      <c r="B11" s="84" t="s">
        <v>52</v>
      </c>
      <c r="C11" s="87" t="s">
        <v>56</v>
      </c>
      <c r="D11" s="80"/>
      <c r="E11" s="118" t="s">
        <v>110</v>
      </c>
      <c r="F11" s="119"/>
      <c r="G11" s="87">
        <v>3094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</row>
    <row r="12" spans="1:255" s="83" customFormat="1" ht="11.25" customHeight="1" x14ac:dyDescent="0.25">
      <c r="A12" s="78"/>
      <c r="B12" s="84" t="s">
        <v>53</v>
      </c>
      <c r="C12" s="115" t="s">
        <v>57</v>
      </c>
      <c r="D12" s="80"/>
      <c r="E12" s="126" t="s">
        <v>3</v>
      </c>
      <c r="F12" s="127"/>
      <c r="G12" s="115">
        <f>+G11*G9</f>
        <v>4950400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</row>
    <row r="13" spans="1:255" s="83" customFormat="1" ht="25.5" x14ac:dyDescent="0.25">
      <c r="A13" s="78"/>
      <c r="B13" s="84" t="s">
        <v>54</v>
      </c>
      <c r="C13" s="88" t="s">
        <v>108</v>
      </c>
      <c r="D13" s="80"/>
      <c r="E13" s="118" t="s">
        <v>4</v>
      </c>
      <c r="F13" s="119"/>
      <c r="G13" s="128" t="s">
        <v>63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</row>
    <row r="14" spans="1:255" s="83" customFormat="1" ht="25.5" x14ac:dyDescent="0.25">
      <c r="A14" s="78"/>
      <c r="B14" s="84" t="s">
        <v>5</v>
      </c>
      <c r="C14" s="89" t="s">
        <v>61</v>
      </c>
      <c r="D14" s="80"/>
      <c r="E14" s="118" t="s">
        <v>6</v>
      </c>
      <c r="F14" s="119"/>
      <c r="G14" s="89" t="s">
        <v>64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</row>
    <row r="15" spans="1:255" s="83" customFormat="1" ht="25.5" customHeight="1" x14ac:dyDescent="0.25">
      <c r="A15" s="78"/>
      <c r="B15" s="84" t="s">
        <v>7</v>
      </c>
      <c r="C15" s="85">
        <v>44956</v>
      </c>
      <c r="D15" s="80"/>
      <c r="E15" s="122" t="s">
        <v>8</v>
      </c>
      <c r="F15" s="123"/>
      <c r="G15" s="85" t="s">
        <v>65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</row>
    <row r="16" spans="1:255" ht="12" customHeight="1" x14ac:dyDescent="0.25">
      <c r="A16" s="2"/>
      <c r="B16" s="90"/>
      <c r="C16" s="6"/>
      <c r="D16" s="7"/>
      <c r="E16" s="8"/>
      <c r="F16" s="8"/>
      <c r="G16" s="91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24" t="s">
        <v>67</v>
      </c>
      <c r="C17" s="125"/>
      <c r="D17" s="125"/>
      <c r="E17" s="125"/>
      <c r="F17" s="125"/>
      <c r="G17" s="125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92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93" t="s">
        <v>9</v>
      </c>
      <c r="C19" s="94"/>
      <c r="D19" s="95"/>
      <c r="E19" s="95"/>
      <c r="F19" s="96"/>
      <c r="G19" s="97"/>
    </row>
    <row r="20" spans="1:255" ht="24" customHeight="1" x14ac:dyDescent="0.25">
      <c r="A20" s="5"/>
      <c r="B20" s="98" t="s">
        <v>10</v>
      </c>
      <c r="C20" s="99" t="s">
        <v>11</v>
      </c>
      <c r="D20" s="99" t="s">
        <v>12</v>
      </c>
      <c r="E20" s="98" t="s">
        <v>13</v>
      </c>
      <c r="F20" s="99" t="s">
        <v>14</v>
      </c>
      <c r="G20" s="98" t="s">
        <v>15</v>
      </c>
    </row>
    <row r="21" spans="1:255" s="135" customFormat="1" ht="12" customHeight="1" x14ac:dyDescent="0.25">
      <c r="A21" s="129"/>
      <c r="B21" s="130" t="s">
        <v>68</v>
      </c>
      <c r="C21" s="131" t="s">
        <v>16</v>
      </c>
      <c r="D21" s="131">
        <v>12</v>
      </c>
      <c r="E21" s="131" t="s">
        <v>69</v>
      </c>
      <c r="F21" s="132">
        <v>30000</v>
      </c>
      <c r="G21" s="133">
        <f t="shared" ref="G21:G23" si="0">D21*F21</f>
        <v>360000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</row>
    <row r="22" spans="1:255" s="135" customFormat="1" ht="12" customHeight="1" x14ac:dyDescent="0.25">
      <c r="A22" s="129"/>
      <c r="B22" s="130" t="s">
        <v>70</v>
      </c>
      <c r="C22" s="131" t="s">
        <v>16</v>
      </c>
      <c r="D22" s="131">
        <v>47</v>
      </c>
      <c r="E22" s="131" t="s">
        <v>71</v>
      </c>
      <c r="F22" s="132">
        <f>F21</f>
        <v>30000</v>
      </c>
      <c r="G22" s="133">
        <f t="shared" si="0"/>
        <v>1410000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</row>
    <row r="23" spans="1:255" s="135" customFormat="1" ht="12" customHeight="1" x14ac:dyDescent="0.25">
      <c r="A23" s="129"/>
      <c r="B23" s="130" t="s">
        <v>72</v>
      </c>
      <c r="C23" s="131" t="s">
        <v>16</v>
      </c>
      <c r="D23" s="131">
        <v>2</v>
      </c>
      <c r="E23" s="131" t="s">
        <v>73</v>
      </c>
      <c r="F23" s="132">
        <f>F22</f>
        <v>30000</v>
      </c>
      <c r="G23" s="133">
        <f t="shared" si="0"/>
        <v>60000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  <c r="IU23" s="134"/>
    </row>
    <row r="24" spans="1:255" s="135" customFormat="1" ht="12" customHeight="1" x14ac:dyDescent="0.25">
      <c r="A24" s="129"/>
      <c r="B24" s="130" t="s">
        <v>58</v>
      </c>
      <c r="C24" s="131" t="s">
        <v>16</v>
      </c>
      <c r="D24" s="131">
        <v>6</v>
      </c>
      <c r="E24" s="131" t="s">
        <v>64</v>
      </c>
      <c r="F24" s="132">
        <f>F23</f>
        <v>30000</v>
      </c>
      <c r="G24" s="133">
        <f t="shared" ref="G24:G26" si="1">D24*F24</f>
        <v>180000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</row>
    <row r="25" spans="1:255" s="135" customFormat="1" ht="12" customHeight="1" x14ac:dyDescent="0.25">
      <c r="A25" s="129"/>
      <c r="B25" s="130" t="s">
        <v>74</v>
      </c>
      <c r="C25" s="131" t="s">
        <v>16</v>
      </c>
      <c r="D25" s="131">
        <v>6</v>
      </c>
      <c r="E25" s="131" t="s">
        <v>75</v>
      </c>
      <c r="F25" s="132">
        <f>F24</f>
        <v>30000</v>
      </c>
      <c r="G25" s="133">
        <f t="shared" si="1"/>
        <v>180000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  <c r="IT25" s="134"/>
      <c r="IU25" s="134"/>
    </row>
    <row r="26" spans="1:255" s="135" customFormat="1" ht="12" customHeight="1" x14ac:dyDescent="0.25">
      <c r="A26" s="129"/>
      <c r="B26" s="130" t="s">
        <v>76</v>
      </c>
      <c r="C26" s="131" t="s">
        <v>16</v>
      </c>
      <c r="D26" s="131">
        <v>6</v>
      </c>
      <c r="E26" s="131" t="s">
        <v>75</v>
      </c>
      <c r="F26" s="132">
        <v>25000</v>
      </c>
      <c r="G26" s="133">
        <f t="shared" si="1"/>
        <v>150000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</row>
    <row r="27" spans="1:255" s="135" customFormat="1" ht="12" customHeight="1" x14ac:dyDescent="0.25">
      <c r="A27" s="129"/>
      <c r="B27" s="130" t="s">
        <v>77</v>
      </c>
      <c r="C27" s="131" t="s">
        <v>16</v>
      </c>
      <c r="D27" s="131">
        <v>2</v>
      </c>
      <c r="E27" s="131" t="s">
        <v>75</v>
      </c>
      <c r="F27" s="132">
        <v>25000</v>
      </c>
      <c r="G27" s="133">
        <f t="shared" ref="G27" si="2">D27*F27</f>
        <v>50000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</row>
    <row r="28" spans="1:255" ht="11.25" customHeight="1" x14ac:dyDescent="0.25">
      <c r="B28" s="16" t="s">
        <v>17</v>
      </c>
      <c r="C28" s="17"/>
      <c r="D28" s="17"/>
      <c r="E28" s="17"/>
      <c r="F28" s="18"/>
      <c r="G28" s="19">
        <f>SUM(G21:G27)</f>
        <v>2390000</v>
      </c>
    </row>
    <row r="29" spans="1:255" ht="15.75" customHeight="1" x14ac:dyDescent="0.25">
      <c r="A29" s="5"/>
      <c r="B29" s="13"/>
      <c r="C29" s="14"/>
      <c r="D29" s="14"/>
      <c r="E29" s="14"/>
      <c r="F29" s="15"/>
      <c r="G29" s="15"/>
      <c r="K29" s="71"/>
    </row>
    <row r="30" spans="1:255" ht="12" customHeight="1" x14ac:dyDescent="0.25">
      <c r="A30" s="5"/>
      <c r="B30" s="93" t="s">
        <v>18</v>
      </c>
      <c r="C30" s="94"/>
      <c r="D30" s="95"/>
      <c r="E30" s="95"/>
      <c r="F30" s="96"/>
      <c r="G30" s="97"/>
    </row>
    <row r="31" spans="1:255" ht="24" customHeight="1" x14ac:dyDescent="0.25">
      <c r="A31" s="5"/>
      <c r="B31" s="98" t="s">
        <v>10</v>
      </c>
      <c r="C31" s="99" t="s">
        <v>11</v>
      </c>
      <c r="D31" s="99" t="s">
        <v>12</v>
      </c>
      <c r="E31" s="98" t="s">
        <v>13</v>
      </c>
      <c r="F31" s="99" t="s">
        <v>14</v>
      </c>
      <c r="G31" s="98" t="s">
        <v>15</v>
      </c>
    </row>
    <row r="32" spans="1:255" s="83" customFormat="1" ht="12" customHeight="1" x14ac:dyDescent="0.25">
      <c r="A32" s="78"/>
      <c r="B32" s="100"/>
      <c r="C32" s="101"/>
      <c r="D32" s="101"/>
      <c r="E32" s="101"/>
      <c r="F32" s="102"/>
      <c r="G32" s="103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</row>
    <row r="33" spans="1:255" ht="11.25" customHeight="1" x14ac:dyDescent="0.25">
      <c r="B33" s="16" t="s">
        <v>19</v>
      </c>
      <c r="C33" s="17"/>
      <c r="D33" s="17"/>
      <c r="E33" s="17"/>
      <c r="F33" s="18"/>
      <c r="G33" s="19">
        <f>SUM(G32)</f>
        <v>0</v>
      </c>
    </row>
    <row r="34" spans="1:255" ht="15.75" customHeight="1" x14ac:dyDescent="0.25">
      <c r="A34" s="5"/>
      <c r="B34" s="13"/>
      <c r="C34" s="14"/>
      <c r="D34" s="14"/>
      <c r="E34" s="14"/>
      <c r="F34" s="15"/>
      <c r="G34" s="15"/>
      <c r="K34" s="71"/>
    </row>
    <row r="35" spans="1:255" ht="12" customHeight="1" x14ac:dyDescent="0.25">
      <c r="A35" s="5"/>
      <c r="B35" s="93" t="s">
        <v>20</v>
      </c>
      <c r="C35" s="94"/>
      <c r="D35" s="95"/>
      <c r="E35" s="95"/>
      <c r="F35" s="96"/>
      <c r="G35" s="97"/>
    </row>
    <row r="36" spans="1:255" ht="24" customHeight="1" x14ac:dyDescent="0.25">
      <c r="A36" s="5"/>
      <c r="B36" s="98" t="s">
        <v>10</v>
      </c>
      <c r="C36" s="99" t="s">
        <v>11</v>
      </c>
      <c r="D36" s="99" t="s">
        <v>12</v>
      </c>
      <c r="E36" s="98" t="s">
        <v>13</v>
      </c>
      <c r="F36" s="99" t="s">
        <v>14</v>
      </c>
      <c r="G36" s="98" t="s">
        <v>15</v>
      </c>
    </row>
    <row r="37" spans="1:255" s="83" customFormat="1" ht="12" customHeight="1" x14ac:dyDescent="0.25">
      <c r="A37" s="78"/>
      <c r="B37" s="100"/>
      <c r="C37" s="101"/>
      <c r="D37" s="101"/>
      <c r="E37" s="101"/>
      <c r="F37" s="102"/>
      <c r="G37" s="103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</row>
    <row r="38" spans="1:255" ht="12" customHeight="1" x14ac:dyDescent="0.25">
      <c r="A38" s="33"/>
      <c r="B38" s="72" t="s">
        <v>21</v>
      </c>
      <c r="C38" s="73"/>
      <c r="D38" s="73"/>
      <c r="E38" s="73"/>
      <c r="F38" s="74"/>
      <c r="G38" s="75">
        <f>SUM(G37:G37)</f>
        <v>0</v>
      </c>
    </row>
    <row r="39" spans="1:255" ht="12" customHeight="1" x14ac:dyDescent="0.25">
      <c r="A39" s="33"/>
      <c r="B39" s="13"/>
      <c r="C39" s="14"/>
      <c r="D39" s="14"/>
      <c r="E39" s="14"/>
      <c r="F39" s="15"/>
      <c r="G39" s="15"/>
    </row>
    <row r="40" spans="1:255" ht="12" customHeight="1" x14ac:dyDescent="0.25">
      <c r="A40" s="5"/>
      <c r="B40" s="93" t="s">
        <v>22</v>
      </c>
      <c r="C40" s="94"/>
      <c r="D40" s="95"/>
      <c r="E40" s="95"/>
      <c r="F40" s="96"/>
      <c r="G40" s="97"/>
    </row>
    <row r="41" spans="1:255" ht="24" customHeight="1" x14ac:dyDescent="0.25">
      <c r="A41" s="5"/>
      <c r="B41" s="98" t="s">
        <v>23</v>
      </c>
      <c r="C41" s="99" t="s">
        <v>24</v>
      </c>
      <c r="D41" s="99" t="s">
        <v>25</v>
      </c>
      <c r="E41" s="98" t="s">
        <v>13</v>
      </c>
      <c r="F41" s="99" t="s">
        <v>14</v>
      </c>
      <c r="G41" s="98" t="s">
        <v>15</v>
      </c>
    </row>
    <row r="42" spans="1:255" s="135" customFormat="1" ht="25.5" x14ac:dyDescent="0.25">
      <c r="A42" s="129"/>
      <c r="B42" s="137" t="s">
        <v>78</v>
      </c>
      <c r="C42" s="131"/>
      <c r="D42" s="131"/>
      <c r="E42" s="131"/>
      <c r="F42" s="132"/>
      <c r="G42" s="133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  <c r="IM42" s="134"/>
      <c r="IN42" s="134"/>
      <c r="IO42" s="134"/>
      <c r="IP42" s="134"/>
      <c r="IQ42" s="134"/>
      <c r="IR42" s="134"/>
      <c r="IS42" s="134"/>
      <c r="IT42" s="134"/>
      <c r="IU42" s="134"/>
    </row>
    <row r="43" spans="1:255" s="135" customFormat="1" ht="12" customHeight="1" x14ac:dyDescent="0.25">
      <c r="A43" s="129"/>
      <c r="B43" s="130" t="s">
        <v>79</v>
      </c>
      <c r="C43" s="131" t="s">
        <v>26</v>
      </c>
      <c r="D43" s="131">
        <v>500</v>
      </c>
      <c r="E43" s="131" t="s">
        <v>80</v>
      </c>
      <c r="F43" s="132">
        <v>810</v>
      </c>
      <c r="G43" s="133">
        <f>+D43*F43</f>
        <v>405000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</row>
    <row r="44" spans="1:255" s="135" customFormat="1" ht="12" customHeight="1" x14ac:dyDescent="0.25">
      <c r="A44" s="129"/>
      <c r="B44" s="130" t="s">
        <v>81</v>
      </c>
      <c r="C44" s="131" t="s">
        <v>26</v>
      </c>
      <c r="D44" s="131">
        <v>12</v>
      </c>
      <c r="E44" s="131" t="s">
        <v>82</v>
      </c>
      <c r="F44" s="132">
        <v>2500</v>
      </c>
      <c r="G44" s="133">
        <f>+D44*F44</f>
        <v>30000</v>
      </c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4"/>
      <c r="HU44" s="134"/>
      <c r="HV44" s="134"/>
      <c r="HW44" s="134"/>
      <c r="HX44" s="134"/>
      <c r="HY44" s="134"/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4"/>
      <c r="IL44" s="134"/>
      <c r="IM44" s="134"/>
      <c r="IN44" s="134"/>
      <c r="IO44" s="134"/>
      <c r="IP44" s="134"/>
      <c r="IQ44" s="134"/>
      <c r="IR44" s="134"/>
      <c r="IS44" s="134"/>
      <c r="IT44" s="134"/>
      <c r="IU44" s="134"/>
    </row>
    <row r="45" spans="1:255" s="135" customFormat="1" ht="12" customHeight="1" x14ac:dyDescent="0.25">
      <c r="A45" s="129"/>
      <c r="B45" s="130" t="s">
        <v>83</v>
      </c>
      <c r="C45" s="131" t="s">
        <v>84</v>
      </c>
      <c r="D45" s="131">
        <v>4</v>
      </c>
      <c r="E45" s="131" t="s">
        <v>85</v>
      </c>
      <c r="F45" s="132">
        <v>19040</v>
      </c>
      <c r="G45" s="133">
        <f>+D45*F45</f>
        <v>76160</v>
      </c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</row>
    <row r="46" spans="1:255" s="135" customFormat="1" ht="12" customHeight="1" x14ac:dyDescent="0.25">
      <c r="A46" s="129"/>
      <c r="B46" s="130" t="s">
        <v>86</v>
      </c>
      <c r="C46" s="131" t="s">
        <v>87</v>
      </c>
      <c r="D46" s="131">
        <v>200</v>
      </c>
      <c r="E46" s="131" t="s">
        <v>88</v>
      </c>
      <c r="F46" s="132">
        <v>1105</v>
      </c>
      <c r="G46" s="133">
        <f>+D46*F46</f>
        <v>221000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  <c r="IU46" s="134"/>
    </row>
    <row r="47" spans="1:255" s="135" customFormat="1" ht="12" customHeight="1" x14ac:dyDescent="0.25">
      <c r="A47" s="129"/>
      <c r="B47" s="130" t="s">
        <v>89</v>
      </c>
      <c r="C47" s="131" t="s">
        <v>26</v>
      </c>
      <c r="D47" s="131">
        <v>2.5</v>
      </c>
      <c r="E47" s="131" t="s">
        <v>90</v>
      </c>
      <c r="F47" s="132">
        <v>4000</v>
      </c>
      <c r="G47" s="133">
        <f t="shared" ref="G47:G52" si="3">+D47*F47</f>
        <v>10000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</row>
    <row r="48" spans="1:255" s="135" customFormat="1" ht="12" customHeight="1" x14ac:dyDescent="0.25">
      <c r="A48" s="129"/>
      <c r="B48" s="130" t="s">
        <v>91</v>
      </c>
      <c r="C48" s="131" t="s">
        <v>92</v>
      </c>
      <c r="D48" s="131">
        <v>2</v>
      </c>
      <c r="E48" s="131" t="s">
        <v>93</v>
      </c>
      <c r="F48" s="132">
        <v>12000</v>
      </c>
      <c r="G48" s="133">
        <f t="shared" si="3"/>
        <v>24000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  <c r="IU48" s="134"/>
    </row>
    <row r="49" spans="1:255" s="135" customFormat="1" ht="12" customHeight="1" x14ac:dyDescent="0.25">
      <c r="A49" s="129"/>
      <c r="B49" s="136" t="s">
        <v>22</v>
      </c>
      <c r="C49" s="131"/>
      <c r="D49" s="131"/>
      <c r="E49" s="131"/>
      <c r="F49" s="132"/>
      <c r="G49" s="133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</row>
    <row r="50" spans="1:255" s="135" customFormat="1" ht="12" customHeight="1" x14ac:dyDescent="0.25">
      <c r="A50" s="129"/>
      <c r="B50" s="130" t="s">
        <v>94</v>
      </c>
      <c r="C50" s="131" t="s">
        <v>92</v>
      </c>
      <c r="D50" s="131">
        <v>1600</v>
      </c>
      <c r="E50" s="131" t="s">
        <v>93</v>
      </c>
      <c r="F50" s="132">
        <v>30</v>
      </c>
      <c r="G50" s="133">
        <f t="shared" si="3"/>
        <v>48000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  <c r="IM50" s="134"/>
      <c r="IN50" s="134"/>
      <c r="IO50" s="134"/>
      <c r="IP50" s="134"/>
      <c r="IQ50" s="134"/>
      <c r="IR50" s="134"/>
      <c r="IS50" s="134"/>
      <c r="IT50" s="134"/>
      <c r="IU50" s="134"/>
    </row>
    <row r="51" spans="1:255" s="135" customFormat="1" ht="12" customHeight="1" x14ac:dyDescent="0.25">
      <c r="A51" s="129"/>
      <c r="B51" s="130" t="s">
        <v>95</v>
      </c>
      <c r="C51" s="131" t="s">
        <v>26</v>
      </c>
      <c r="D51" s="131">
        <v>15</v>
      </c>
      <c r="E51" s="131" t="s">
        <v>93</v>
      </c>
      <c r="F51" s="132">
        <v>1299</v>
      </c>
      <c r="G51" s="133">
        <f t="shared" si="3"/>
        <v>19485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</row>
    <row r="52" spans="1:255" s="135" customFormat="1" ht="12" customHeight="1" x14ac:dyDescent="0.25">
      <c r="A52" s="129"/>
      <c r="B52" s="130" t="s">
        <v>96</v>
      </c>
      <c r="C52" s="131" t="s">
        <v>92</v>
      </c>
      <c r="D52" s="131">
        <v>8</v>
      </c>
      <c r="E52" s="131" t="s">
        <v>93</v>
      </c>
      <c r="F52" s="132">
        <v>1800</v>
      </c>
      <c r="G52" s="133">
        <f t="shared" si="3"/>
        <v>14400</v>
      </c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  <c r="HJ52" s="134"/>
      <c r="HK52" s="134"/>
      <c r="HL52" s="134"/>
      <c r="HM52" s="134"/>
      <c r="HN52" s="134"/>
      <c r="HO52" s="134"/>
      <c r="HP52" s="134"/>
      <c r="HQ52" s="134"/>
      <c r="HR52" s="134"/>
      <c r="HS52" s="134"/>
      <c r="HT52" s="134"/>
      <c r="HU52" s="134"/>
      <c r="HV52" s="134"/>
      <c r="HW52" s="134"/>
      <c r="HX52" s="134"/>
      <c r="HY52" s="134"/>
      <c r="HZ52" s="134"/>
      <c r="IA52" s="134"/>
      <c r="IB52" s="134"/>
      <c r="IC52" s="134"/>
      <c r="ID52" s="134"/>
      <c r="IE52" s="134"/>
      <c r="IF52" s="134"/>
      <c r="IG52" s="134"/>
      <c r="IH52" s="134"/>
      <c r="II52" s="134"/>
      <c r="IJ52" s="134"/>
      <c r="IK52" s="134"/>
      <c r="IL52" s="134"/>
      <c r="IM52" s="134"/>
      <c r="IN52" s="134"/>
      <c r="IO52" s="134"/>
      <c r="IP52" s="134"/>
      <c r="IQ52" s="134"/>
      <c r="IR52" s="134"/>
      <c r="IS52" s="134"/>
      <c r="IT52" s="134"/>
      <c r="IU52" s="134"/>
    </row>
    <row r="53" spans="1:255" s="135" customFormat="1" ht="12" customHeight="1" x14ac:dyDescent="0.25">
      <c r="A53" s="129"/>
      <c r="B53" s="130" t="s">
        <v>97</v>
      </c>
      <c r="C53" s="131" t="s">
        <v>92</v>
      </c>
      <c r="D53" s="131">
        <v>25</v>
      </c>
      <c r="E53" s="131" t="s">
        <v>93</v>
      </c>
      <c r="F53" s="132">
        <v>10710</v>
      </c>
      <c r="G53" s="133">
        <f t="shared" ref="G53" si="4">+D53*F53</f>
        <v>267750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</row>
    <row r="54" spans="1:255" ht="11.25" customHeight="1" x14ac:dyDescent="0.25">
      <c r="B54" s="16" t="s">
        <v>27</v>
      </c>
      <c r="C54" s="17"/>
      <c r="D54" s="17"/>
      <c r="E54" s="17"/>
      <c r="F54" s="18"/>
      <c r="G54" s="19">
        <f>SUM(G42:G53)</f>
        <v>1115795</v>
      </c>
    </row>
    <row r="55" spans="1:255" ht="11.25" customHeight="1" x14ac:dyDescent="0.25">
      <c r="B55" s="13"/>
      <c r="C55" s="14"/>
      <c r="D55" s="14"/>
      <c r="E55" s="20"/>
      <c r="F55" s="15"/>
      <c r="G55" s="15"/>
    </row>
    <row r="56" spans="1:255" ht="12" customHeight="1" x14ac:dyDescent="0.25">
      <c r="A56" s="5"/>
      <c r="B56" s="93" t="s">
        <v>28</v>
      </c>
      <c r="C56" s="94"/>
      <c r="D56" s="95"/>
      <c r="E56" s="95"/>
      <c r="F56" s="96"/>
      <c r="G56" s="97"/>
    </row>
    <row r="57" spans="1:255" ht="24" customHeight="1" x14ac:dyDescent="0.25">
      <c r="A57" s="5"/>
      <c r="B57" s="98" t="s">
        <v>29</v>
      </c>
      <c r="C57" s="99" t="s">
        <v>24</v>
      </c>
      <c r="D57" s="99" t="s">
        <v>25</v>
      </c>
      <c r="E57" s="98" t="s">
        <v>13</v>
      </c>
      <c r="F57" s="99" t="s">
        <v>14</v>
      </c>
      <c r="G57" s="98" t="s">
        <v>15</v>
      </c>
    </row>
    <row r="58" spans="1:255" s="135" customFormat="1" ht="12" customHeight="1" x14ac:dyDescent="0.25">
      <c r="A58" s="129"/>
      <c r="B58" s="130" t="s">
        <v>98</v>
      </c>
      <c r="C58" s="131" t="s">
        <v>92</v>
      </c>
      <c r="D58" s="131">
        <v>2</v>
      </c>
      <c r="E58" s="131" t="s">
        <v>99</v>
      </c>
      <c r="F58" s="132">
        <v>70000</v>
      </c>
      <c r="G58" s="133">
        <f t="shared" ref="G58:G60" si="5">+F58*D58</f>
        <v>140000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  <c r="IU58" s="134"/>
    </row>
    <row r="59" spans="1:255" s="135" customFormat="1" ht="12" customHeight="1" x14ac:dyDescent="0.25">
      <c r="A59" s="129"/>
      <c r="B59" s="130" t="s">
        <v>100</v>
      </c>
      <c r="C59" s="131" t="s">
        <v>92</v>
      </c>
      <c r="D59" s="131">
        <v>2</v>
      </c>
      <c r="E59" s="131" t="s">
        <v>93</v>
      </c>
      <c r="F59" s="132">
        <v>50000</v>
      </c>
      <c r="G59" s="133">
        <f t="shared" si="5"/>
        <v>100000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  <c r="HJ59" s="134"/>
      <c r="HK59" s="134"/>
      <c r="HL59" s="134"/>
      <c r="HM59" s="134"/>
      <c r="HN59" s="134"/>
      <c r="HO59" s="134"/>
      <c r="HP59" s="134"/>
      <c r="HQ59" s="134"/>
      <c r="HR59" s="134"/>
      <c r="HS59" s="134"/>
      <c r="HT59" s="134"/>
      <c r="HU59" s="134"/>
      <c r="HV59" s="134"/>
      <c r="HW59" s="134"/>
      <c r="HX59" s="134"/>
      <c r="HY59" s="134"/>
      <c r="HZ59" s="134"/>
      <c r="IA59" s="134"/>
      <c r="IB59" s="134"/>
      <c r="IC59" s="134"/>
      <c r="ID59" s="134"/>
      <c r="IE59" s="134"/>
      <c r="IF59" s="134"/>
      <c r="IG59" s="134"/>
      <c r="IH59" s="134"/>
      <c r="II59" s="134"/>
      <c r="IJ59" s="134"/>
      <c r="IK59" s="134"/>
      <c r="IL59" s="134"/>
      <c r="IM59" s="134"/>
      <c r="IN59" s="134"/>
      <c r="IO59" s="134"/>
      <c r="IP59" s="134"/>
      <c r="IQ59" s="134"/>
      <c r="IR59" s="134"/>
      <c r="IS59" s="134"/>
      <c r="IT59" s="134"/>
      <c r="IU59" s="134"/>
    </row>
    <row r="60" spans="1:255" s="135" customFormat="1" ht="12" customHeight="1" x14ac:dyDescent="0.25">
      <c r="A60" s="129"/>
      <c r="B60" s="130" t="s">
        <v>101</v>
      </c>
      <c r="C60" s="131" t="s">
        <v>102</v>
      </c>
      <c r="D60" s="131">
        <v>120</v>
      </c>
      <c r="E60" s="131" t="s">
        <v>103</v>
      </c>
      <c r="F60" s="132">
        <v>3000</v>
      </c>
      <c r="G60" s="133">
        <f t="shared" si="5"/>
        <v>360000</v>
      </c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  <c r="HC60" s="134"/>
      <c r="HD60" s="134"/>
      <c r="HE60" s="134"/>
      <c r="HF60" s="134"/>
      <c r="HG60" s="134"/>
      <c r="HH60" s="134"/>
      <c r="HI60" s="134"/>
      <c r="HJ60" s="134"/>
      <c r="HK60" s="134"/>
      <c r="HL60" s="134"/>
      <c r="HM60" s="134"/>
      <c r="HN60" s="134"/>
      <c r="HO60" s="134"/>
      <c r="HP60" s="134"/>
      <c r="HQ60" s="134"/>
      <c r="HR60" s="134"/>
      <c r="HS60" s="134"/>
      <c r="HT60" s="134"/>
      <c r="HU60" s="134"/>
      <c r="HV60" s="134"/>
      <c r="HW60" s="134"/>
      <c r="HX60" s="134"/>
      <c r="HY60" s="134"/>
      <c r="HZ60" s="134"/>
      <c r="IA60" s="134"/>
      <c r="IB60" s="134"/>
      <c r="IC60" s="134"/>
      <c r="ID60" s="134"/>
      <c r="IE60" s="134"/>
      <c r="IF60" s="134"/>
      <c r="IG60" s="134"/>
      <c r="IH60" s="134"/>
      <c r="II60" s="134"/>
      <c r="IJ60" s="134"/>
      <c r="IK60" s="134"/>
      <c r="IL60" s="134"/>
      <c r="IM60" s="134"/>
      <c r="IN60" s="134"/>
      <c r="IO60" s="134"/>
      <c r="IP60" s="134"/>
      <c r="IQ60" s="134"/>
      <c r="IR60" s="134"/>
      <c r="IS60" s="134"/>
      <c r="IT60" s="134"/>
      <c r="IU60" s="134"/>
    </row>
    <row r="61" spans="1:255" s="135" customFormat="1" ht="12" customHeight="1" x14ac:dyDescent="0.25">
      <c r="A61" s="129"/>
      <c r="B61" s="130" t="s">
        <v>104</v>
      </c>
      <c r="C61" s="131" t="s">
        <v>26</v>
      </c>
      <c r="D61" s="131">
        <v>50</v>
      </c>
      <c r="E61" s="131" t="s">
        <v>93</v>
      </c>
      <c r="F61" s="132">
        <v>650</v>
      </c>
      <c r="G61" s="133">
        <f>+F61*D61</f>
        <v>32500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134"/>
      <c r="IG61" s="134"/>
      <c r="IH61" s="134"/>
      <c r="II61" s="134"/>
      <c r="IJ61" s="134"/>
      <c r="IK61" s="134"/>
      <c r="IL61" s="134"/>
      <c r="IM61" s="134"/>
      <c r="IN61" s="134"/>
      <c r="IO61" s="134"/>
      <c r="IP61" s="134"/>
      <c r="IQ61" s="134"/>
      <c r="IR61" s="134"/>
      <c r="IS61" s="134"/>
      <c r="IT61" s="134"/>
      <c r="IU61" s="134"/>
    </row>
    <row r="62" spans="1:255" ht="11.25" customHeight="1" x14ac:dyDescent="0.25">
      <c r="B62" s="16" t="s">
        <v>30</v>
      </c>
      <c r="C62" s="17"/>
      <c r="D62" s="17"/>
      <c r="E62" s="17"/>
      <c r="F62" s="18"/>
      <c r="G62" s="19">
        <f>SUM(G58:G61)</f>
        <v>632500</v>
      </c>
    </row>
    <row r="63" spans="1:255" ht="11.25" customHeight="1" x14ac:dyDescent="0.25">
      <c r="B63" s="36"/>
      <c r="C63" s="36"/>
      <c r="D63" s="36"/>
      <c r="E63" s="36"/>
      <c r="F63" s="37"/>
      <c r="G63" s="37"/>
    </row>
    <row r="64" spans="1:255" ht="11.25" customHeight="1" x14ac:dyDescent="0.25">
      <c r="B64" s="38" t="s">
        <v>31</v>
      </c>
      <c r="C64" s="39"/>
      <c r="D64" s="39"/>
      <c r="E64" s="39"/>
      <c r="F64" s="39"/>
      <c r="G64" s="40">
        <f>G28+G33+G38+G54+G62</f>
        <v>4138295</v>
      </c>
    </row>
    <row r="65" spans="1:255" ht="11.25" customHeight="1" x14ac:dyDescent="0.25">
      <c r="B65" s="41" t="s">
        <v>32</v>
      </c>
      <c r="C65" s="22"/>
      <c r="D65" s="22"/>
      <c r="E65" s="22"/>
      <c r="F65" s="22"/>
      <c r="G65" s="42">
        <f>G64*0.05</f>
        <v>206914.75</v>
      </c>
    </row>
    <row r="66" spans="1:255" ht="11.25" customHeight="1" x14ac:dyDescent="0.25">
      <c r="B66" s="43" t="s">
        <v>33</v>
      </c>
      <c r="C66" s="21"/>
      <c r="D66" s="21"/>
      <c r="E66" s="21"/>
      <c r="F66" s="21"/>
      <c r="G66" s="44">
        <f>G65+G64</f>
        <v>4345209.75</v>
      </c>
    </row>
    <row r="67" spans="1:255" ht="11.25" customHeight="1" x14ac:dyDescent="0.25">
      <c r="B67" s="41" t="s">
        <v>34</v>
      </c>
      <c r="C67" s="22"/>
      <c r="D67" s="22"/>
      <c r="E67" s="22"/>
      <c r="F67" s="22"/>
      <c r="G67" s="42">
        <f>G12</f>
        <v>4950400</v>
      </c>
    </row>
    <row r="68" spans="1:255" ht="11.25" customHeight="1" x14ac:dyDescent="0.25">
      <c r="B68" s="45" t="s">
        <v>35</v>
      </c>
      <c r="C68" s="46"/>
      <c r="D68" s="46"/>
      <c r="E68" s="46"/>
      <c r="F68" s="46"/>
      <c r="G68" s="47">
        <f>G67-G66</f>
        <v>605190.25</v>
      </c>
    </row>
    <row r="69" spans="1:255" ht="11.25" customHeight="1" x14ac:dyDescent="0.25">
      <c r="B69" s="34" t="s">
        <v>36</v>
      </c>
      <c r="C69" s="35"/>
      <c r="D69" s="35"/>
      <c r="E69" s="35"/>
      <c r="F69" s="35"/>
      <c r="G69" s="30"/>
    </row>
    <row r="70" spans="1:255" ht="11.25" customHeight="1" thickBot="1" x14ac:dyDescent="0.3">
      <c r="B70" s="48"/>
      <c r="C70" s="35"/>
      <c r="D70" s="35"/>
      <c r="E70" s="35"/>
      <c r="F70" s="35"/>
      <c r="G70" s="30"/>
    </row>
    <row r="71" spans="1:255" s="107" customFormat="1" ht="12" customHeight="1" x14ac:dyDescent="0.15">
      <c r="A71" s="104"/>
      <c r="B71" s="60" t="s">
        <v>37</v>
      </c>
      <c r="C71" s="105"/>
      <c r="D71" s="105"/>
      <c r="E71" s="105"/>
      <c r="F71" s="105"/>
      <c r="G71" s="106"/>
    </row>
    <row r="72" spans="1:255" s="107" customFormat="1" ht="12" customHeight="1" x14ac:dyDescent="0.15">
      <c r="A72" s="104"/>
      <c r="B72" s="61" t="s">
        <v>38</v>
      </c>
      <c r="C72" s="108"/>
      <c r="D72" s="108"/>
      <c r="E72" s="108"/>
      <c r="F72" s="108"/>
      <c r="G72" s="109"/>
    </row>
    <row r="73" spans="1:255" s="107" customFormat="1" ht="12" customHeight="1" x14ac:dyDescent="0.15">
      <c r="B73" s="61" t="s">
        <v>59</v>
      </c>
      <c r="C73" s="108"/>
      <c r="D73" s="108"/>
      <c r="E73" s="108"/>
      <c r="F73" s="108"/>
      <c r="G73" s="109"/>
    </row>
    <row r="74" spans="1:255" s="107" customFormat="1" ht="12" customHeight="1" x14ac:dyDescent="0.15">
      <c r="B74" s="61" t="s">
        <v>107</v>
      </c>
      <c r="C74" s="108"/>
      <c r="D74" s="108"/>
      <c r="E74" s="108"/>
      <c r="F74" s="108"/>
      <c r="G74" s="109"/>
    </row>
    <row r="75" spans="1:255" s="107" customFormat="1" ht="12" customHeight="1" x14ac:dyDescent="0.15">
      <c r="B75" s="61" t="s">
        <v>39</v>
      </c>
      <c r="C75" s="108"/>
      <c r="D75" s="108"/>
      <c r="E75" s="108"/>
      <c r="F75" s="108"/>
      <c r="G75" s="109"/>
    </row>
    <row r="76" spans="1:255" s="107" customFormat="1" ht="12" customHeight="1" x14ac:dyDescent="0.15">
      <c r="B76" s="61" t="s">
        <v>40</v>
      </c>
      <c r="C76" s="108"/>
      <c r="D76" s="108"/>
      <c r="E76" s="108"/>
      <c r="F76" s="108"/>
      <c r="G76" s="109"/>
    </row>
    <row r="77" spans="1:255" s="107" customFormat="1" ht="12" customHeight="1" thickBot="1" x14ac:dyDescent="0.2">
      <c r="B77" s="62" t="s">
        <v>41</v>
      </c>
      <c r="C77" s="110"/>
      <c r="D77" s="110"/>
      <c r="E77" s="110"/>
      <c r="F77" s="110"/>
      <c r="G77" s="111"/>
    </row>
    <row r="78" spans="1:255" s="114" customFormat="1" ht="9" x14ac:dyDescent="0.15">
      <c r="A78" s="112"/>
      <c r="B78" s="58"/>
      <c r="C78" s="32"/>
      <c r="D78" s="32"/>
      <c r="E78" s="32"/>
      <c r="F78" s="32"/>
      <c r="G78" s="113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  <c r="HD78" s="112"/>
      <c r="HE78" s="112"/>
      <c r="HF78" s="112"/>
      <c r="HG78" s="112"/>
      <c r="HH78" s="112"/>
      <c r="HI78" s="112"/>
      <c r="HJ78" s="112"/>
      <c r="HK78" s="112"/>
      <c r="HL78" s="112"/>
      <c r="HM78" s="112"/>
      <c r="HN78" s="112"/>
      <c r="HO78" s="112"/>
      <c r="HP78" s="112"/>
      <c r="HQ78" s="112"/>
      <c r="HR78" s="112"/>
      <c r="HS78" s="112"/>
      <c r="HT78" s="112"/>
      <c r="HU78" s="112"/>
      <c r="HV78" s="112"/>
      <c r="HW78" s="112"/>
      <c r="HX78" s="112"/>
      <c r="HY78" s="112"/>
      <c r="HZ78" s="112"/>
      <c r="IA78" s="112"/>
      <c r="IB78" s="112"/>
      <c r="IC78" s="112"/>
      <c r="ID78" s="112"/>
      <c r="IE78" s="112"/>
      <c r="IF78" s="112"/>
      <c r="IG78" s="112"/>
      <c r="IH78" s="112"/>
      <c r="II78" s="112"/>
      <c r="IJ78" s="112"/>
      <c r="IK78" s="112"/>
      <c r="IL78" s="112"/>
      <c r="IM78" s="112"/>
      <c r="IN78" s="112"/>
      <c r="IO78" s="112"/>
      <c r="IP78" s="112"/>
      <c r="IQ78" s="112"/>
      <c r="IR78" s="112"/>
      <c r="IS78" s="112"/>
      <c r="IT78" s="112"/>
      <c r="IU78" s="112"/>
    </row>
    <row r="79" spans="1:255" ht="11.25" customHeight="1" thickBot="1" x14ac:dyDescent="0.3">
      <c r="B79" s="116" t="s">
        <v>42</v>
      </c>
      <c r="C79" s="117"/>
      <c r="D79" s="57"/>
      <c r="E79" s="23"/>
      <c r="F79" s="23"/>
      <c r="G79" s="30"/>
    </row>
    <row r="80" spans="1:255" ht="11.25" customHeight="1" x14ac:dyDescent="0.25">
      <c r="B80" s="50" t="s">
        <v>29</v>
      </c>
      <c r="C80" s="24" t="s">
        <v>43</v>
      </c>
      <c r="D80" s="51" t="s">
        <v>44</v>
      </c>
      <c r="E80" s="23"/>
      <c r="F80" s="23"/>
      <c r="G80" s="30"/>
    </row>
    <row r="81" spans="2:7" ht="11.25" customHeight="1" x14ac:dyDescent="0.25">
      <c r="B81" s="52" t="s">
        <v>45</v>
      </c>
      <c r="C81" s="25">
        <f>+G28</f>
        <v>2390000</v>
      </c>
      <c r="D81" s="53">
        <f>(C81/C87)</f>
        <v>0.550030985270619</v>
      </c>
      <c r="E81" s="23"/>
      <c r="F81" s="23"/>
      <c r="G81" s="30"/>
    </row>
    <row r="82" spans="2:7" ht="11.25" customHeight="1" x14ac:dyDescent="0.25">
      <c r="B82" s="52" t="s">
        <v>46</v>
      </c>
      <c r="C82" s="26">
        <v>0</v>
      </c>
      <c r="D82" s="53">
        <v>0</v>
      </c>
      <c r="E82" s="23"/>
      <c r="F82" s="23"/>
      <c r="G82" s="30"/>
    </row>
    <row r="83" spans="2:7" ht="11.25" customHeight="1" x14ac:dyDescent="0.25">
      <c r="B83" s="52" t="s">
        <v>47</v>
      </c>
      <c r="C83" s="25">
        <f>+G38</f>
        <v>0</v>
      </c>
      <c r="D83" s="53">
        <f>(C83/C87)</f>
        <v>0</v>
      </c>
      <c r="E83" s="23"/>
      <c r="F83" s="23"/>
      <c r="G83" s="30"/>
    </row>
    <row r="84" spans="2:7" ht="11.25" customHeight="1" x14ac:dyDescent="0.25">
      <c r="B84" s="52" t="s">
        <v>23</v>
      </c>
      <c r="C84" s="25">
        <f>+G54</f>
        <v>1115795</v>
      </c>
      <c r="D84" s="53">
        <f>(C84/C87)</f>
        <v>0.25678737372804616</v>
      </c>
      <c r="E84" s="23"/>
      <c r="F84" s="23"/>
      <c r="G84" s="30"/>
    </row>
    <row r="85" spans="2:7" ht="11.25" customHeight="1" x14ac:dyDescent="0.25">
      <c r="B85" s="52" t="s">
        <v>48</v>
      </c>
      <c r="C85" s="27">
        <f>+G62</f>
        <v>632500</v>
      </c>
      <c r="D85" s="53">
        <f>(C85/C87)</f>
        <v>0.14556259338228725</v>
      </c>
      <c r="E85" s="29"/>
      <c r="F85" s="29"/>
      <c r="G85" s="30"/>
    </row>
    <row r="86" spans="2:7" ht="11.25" customHeight="1" x14ac:dyDescent="0.25">
      <c r="B86" s="52" t="s">
        <v>49</v>
      </c>
      <c r="C86" s="27">
        <f>+G65</f>
        <v>206914.75</v>
      </c>
      <c r="D86" s="53">
        <f>(C86/C87)</f>
        <v>4.7619047619047616E-2</v>
      </c>
      <c r="E86" s="29"/>
      <c r="F86" s="29"/>
      <c r="G86" s="30"/>
    </row>
    <row r="87" spans="2:7" ht="11.25" customHeight="1" thickBot="1" x14ac:dyDescent="0.3">
      <c r="B87" s="54" t="s">
        <v>50</v>
      </c>
      <c r="C87" s="55">
        <f>SUM(C81:C86)</f>
        <v>4345209.75</v>
      </c>
      <c r="D87" s="56">
        <f>SUM(D81:D86)</f>
        <v>1</v>
      </c>
      <c r="E87" s="29"/>
      <c r="F87" s="29"/>
      <c r="G87" s="30"/>
    </row>
    <row r="88" spans="2:7" ht="11.25" customHeight="1" x14ac:dyDescent="0.25">
      <c r="B88" s="48"/>
      <c r="C88" s="35"/>
      <c r="D88" s="35"/>
      <c r="E88" s="35"/>
      <c r="F88" s="35"/>
      <c r="G88" s="30"/>
    </row>
    <row r="89" spans="2:7" ht="11.25" customHeight="1" x14ac:dyDescent="0.25">
      <c r="B89" s="49"/>
      <c r="C89" s="35"/>
      <c r="D89" s="35"/>
      <c r="E89" s="35"/>
      <c r="F89" s="35"/>
      <c r="G89" s="30"/>
    </row>
    <row r="90" spans="2:7" ht="11.25" customHeight="1" thickBot="1" x14ac:dyDescent="0.3">
      <c r="B90" s="64"/>
      <c r="C90" s="65" t="s">
        <v>105</v>
      </c>
      <c r="D90" s="66"/>
      <c r="E90" s="67"/>
      <c r="F90" s="28"/>
      <c r="G90" s="30"/>
    </row>
    <row r="91" spans="2:7" ht="11.25" customHeight="1" x14ac:dyDescent="0.25">
      <c r="B91" s="68" t="s">
        <v>55</v>
      </c>
      <c r="C91" s="69">
        <v>1400</v>
      </c>
      <c r="D91" s="69">
        <v>1600</v>
      </c>
      <c r="E91" s="70">
        <v>1800</v>
      </c>
      <c r="F91" s="63"/>
      <c r="G91" s="31"/>
    </row>
    <row r="92" spans="2:7" ht="11.25" customHeight="1" thickBot="1" x14ac:dyDescent="0.3">
      <c r="B92" s="54" t="s">
        <v>106</v>
      </c>
      <c r="C92" s="76">
        <f>(G66/C91)</f>
        <v>3103.7212500000001</v>
      </c>
      <c r="D92" s="76">
        <f>(G66/D91)</f>
        <v>2715.7560937500002</v>
      </c>
      <c r="E92" s="77">
        <f>(G66/E91)</f>
        <v>2414.0054166666669</v>
      </c>
      <c r="F92" s="63"/>
      <c r="G92" s="31"/>
    </row>
    <row r="93" spans="2:7" ht="11.25" customHeight="1" x14ac:dyDescent="0.25">
      <c r="B93" s="59" t="s">
        <v>51</v>
      </c>
      <c r="C93" s="32"/>
      <c r="D93" s="32"/>
      <c r="E93" s="32"/>
      <c r="F93" s="32"/>
      <c r="G93" s="32"/>
    </row>
  </sheetData>
  <mergeCells count="9">
    <mergeCell ref="B79:C79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2023-02-07T11:52:55Z</dcterms:modified>
</cp:coreProperties>
</file>